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70" windowWidth="38080" windowHeight="17490"/>
  </bookViews>
  <sheets>
    <sheet name="Rekapitulace stavby" sheetId="1" r:id="rId1"/>
    <sheet name="I - 2.6.1. Mobiliář s veg..." sheetId="2" r:id="rId2"/>
    <sheet name="J - 2.6.2. Mobiliář se so..." sheetId="3" r:id="rId3"/>
    <sheet name="N - 2.6.3. Mobiliář ostatní" sheetId="4" r:id="rId4"/>
    <sheet name="R - Vedlejší a ostatní ná..." sheetId="5" r:id="rId5"/>
  </sheets>
  <definedNames>
    <definedName name="_xlnm._FilterDatabase" localSheetId="1" hidden="1">'I - 2.6.1. Mobiliář s veg...'!$C$86:$K$95</definedName>
    <definedName name="_xlnm._FilterDatabase" localSheetId="2" hidden="1">'J - 2.6.2. Mobiliář se so...'!$C$86:$K$95</definedName>
    <definedName name="_xlnm._FilterDatabase" localSheetId="3" hidden="1">'N - 2.6.3. Mobiliář ostatní'!$C$86:$K$112</definedName>
    <definedName name="_xlnm._FilterDatabase" localSheetId="4" hidden="1">'R - Vedlejší a ostatní ná...'!$C$90:$K$116</definedName>
    <definedName name="_xlnm.Print_Titles" localSheetId="1">'I - 2.6.1. Mobiliář s veg...'!$86:$86</definedName>
    <definedName name="_xlnm.Print_Titles" localSheetId="2">'J - 2.6.2. Mobiliář se so...'!$86:$86</definedName>
    <definedName name="_xlnm.Print_Titles" localSheetId="3">'N - 2.6.3. Mobiliář ostatní'!$86:$86</definedName>
    <definedName name="_xlnm.Print_Titles" localSheetId="4">'R - Vedlejší a ostatní ná...'!$90:$90</definedName>
    <definedName name="_xlnm.Print_Titles" localSheetId="0">'Rekapitulace stavby'!$52:$52</definedName>
    <definedName name="_xlnm.Print_Area" localSheetId="1">'I - 2.6.1. Mobiliář s veg...'!$C$4:$J$41,'I - 2.6.1. Mobiliář s veg...'!$C$72:$J$95</definedName>
    <definedName name="_xlnm.Print_Area" localSheetId="2">'J - 2.6.2. Mobiliář se so...'!$C$4:$J$41,'J - 2.6.2. Mobiliář se so...'!$C$72:$J$95</definedName>
    <definedName name="_xlnm.Print_Area" localSheetId="3">'N - 2.6.3. Mobiliář ostatní'!$C$4:$J$41,'N - 2.6.3. Mobiliář ostatní'!$C$72:$J$112</definedName>
    <definedName name="_xlnm.Print_Area" localSheetId="4">'R - Vedlejší a ostatní ná...'!$C$4:$J$41,'R - Vedlejší a ostatní ná...'!$C$76:$J$116</definedName>
    <definedName name="_xlnm.Print_Area" localSheetId="0">'Rekapitulace stavby'!$D$4:$AO$36,'Rekapitulace stavby'!$C$42:$AQ$62</definedName>
  </definedNames>
  <calcPr calcId="125725"/>
</workbook>
</file>

<file path=xl/calcChain.xml><?xml version="1.0" encoding="utf-8"?>
<calcChain xmlns="http://schemas.openxmlformats.org/spreadsheetml/2006/main">
  <c r="J39" i="5"/>
  <c r="J38"/>
  <c r="AY61" i="1" s="1"/>
  <c r="J37" i="5"/>
  <c r="AX61" i="1"/>
  <c r="BI114" i="5"/>
  <c r="BH114"/>
  <c r="BG114"/>
  <c r="BF114"/>
  <c r="T114"/>
  <c r="T113" s="1"/>
  <c r="R114"/>
  <c r="R113"/>
  <c r="P114"/>
  <c r="P113" s="1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R98"/>
  <c r="R97"/>
  <c r="P98"/>
  <c r="P97"/>
  <c r="BI94"/>
  <c r="BH94"/>
  <c r="BG94"/>
  <c r="BF94"/>
  <c r="T94"/>
  <c r="T93"/>
  <c r="R94"/>
  <c r="R93" s="1"/>
  <c r="P94"/>
  <c r="P93"/>
  <c r="J88"/>
  <c r="J87"/>
  <c r="F87"/>
  <c r="F85"/>
  <c r="E83"/>
  <c r="J59"/>
  <c r="J58"/>
  <c r="F58"/>
  <c r="F56"/>
  <c r="E54"/>
  <c r="J20"/>
  <c r="E20"/>
  <c r="F59" s="1"/>
  <c r="J19"/>
  <c r="J14"/>
  <c r="J85"/>
  <c r="E7"/>
  <c r="E50" s="1"/>
  <c r="J39" i="4"/>
  <c r="J38"/>
  <c r="AY59" i="1" s="1"/>
  <c r="J37" i="4"/>
  <c r="AX59" i="1"/>
  <c r="BI112" i="4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 s="1"/>
  <c r="J19"/>
  <c r="J14"/>
  <c r="J81" s="1"/>
  <c r="E7"/>
  <c r="E75" s="1"/>
  <c r="J39" i="3"/>
  <c r="J38"/>
  <c r="AY57" i="1" s="1"/>
  <c r="J37" i="3"/>
  <c r="AX57" i="1" s="1"/>
  <c r="BI95" i="3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 s="1"/>
  <c r="J19"/>
  <c r="J14"/>
  <c r="J81" s="1"/>
  <c r="E7"/>
  <c r="E75" s="1"/>
  <c r="J39" i="2"/>
  <c r="J38"/>
  <c r="AY56" i="1"/>
  <c r="J37" i="2"/>
  <c r="AX56" i="1"/>
  <c r="BI95" i="2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 s="1"/>
  <c r="J19"/>
  <c r="J14"/>
  <c r="J81"/>
  <c r="E7"/>
  <c r="E75"/>
  <c r="L50" i="1"/>
  <c r="AM50"/>
  <c r="AM49"/>
  <c r="L49"/>
  <c r="AM47"/>
  <c r="L47"/>
  <c r="L45"/>
  <c r="L44"/>
  <c r="J93" i="2"/>
  <c r="BK92"/>
  <c r="AS58" i="1"/>
  <c r="BK91" i="2"/>
  <c r="AS55" i="1"/>
  <c r="BK94" i="3"/>
  <c r="J94"/>
  <c r="J105" i="4"/>
  <c r="J108"/>
  <c r="BK96"/>
  <c r="J101"/>
  <c r="BK109"/>
  <c r="J96"/>
  <c r="BK92"/>
  <c r="BK112" i="5"/>
  <c r="BK94"/>
  <c r="BK98"/>
  <c r="J95" i="2"/>
  <c r="BK90"/>
  <c r="J90"/>
  <c r="AS60" i="1"/>
  <c r="BK95" i="2"/>
  <c r="BK90" i="3"/>
  <c r="J90"/>
  <c r="J91"/>
  <c r="J112" i="4"/>
  <c r="BK98"/>
  <c r="J106"/>
  <c r="J99"/>
  <c r="J103"/>
  <c r="BK107"/>
  <c r="BK99"/>
  <c r="J98"/>
  <c r="J94" i="5"/>
  <c r="BK111"/>
  <c r="BK93" i="2"/>
  <c r="J91"/>
  <c r="BK94"/>
  <c r="J92"/>
  <c r="BK95" i="3"/>
  <c r="J93"/>
  <c r="J92"/>
  <c r="BK91"/>
  <c r="BK104" i="4"/>
  <c r="BK112"/>
  <c r="BK105"/>
  <c r="BK110"/>
  <c r="J90"/>
  <c r="BK90"/>
  <c r="J111"/>
  <c r="BK95"/>
  <c r="J114" i="5"/>
  <c r="J98"/>
  <c r="BK109"/>
  <c r="J94" i="2"/>
  <c r="BK92" i="3"/>
  <c r="J109" i="4"/>
  <c r="BK101"/>
  <c r="BK111"/>
  <c r="BK106"/>
  <c r="J94"/>
  <c r="BK93"/>
  <c r="BK103"/>
  <c r="BK91"/>
  <c r="BK105" i="5"/>
  <c r="J112"/>
  <c r="BK93" i="3"/>
  <c r="J107" i="4"/>
  <c r="J97"/>
  <c r="J110"/>
  <c r="J102"/>
  <c r="J104"/>
  <c r="J92"/>
  <c r="J93"/>
  <c r="J91"/>
  <c r="J100"/>
  <c r="J105" i="5"/>
  <c r="J109"/>
  <c r="BK102"/>
  <c r="J95" i="3"/>
  <c r="J95" i="4"/>
  <c r="BK94"/>
  <c r="BK97"/>
  <c r="BK102"/>
  <c r="BK100"/>
  <c r="BK108"/>
  <c r="J111" i="5"/>
  <c r="BK114"/>
  <c r="J102"/>
  <c r="R89" i="2" l="1"/>
  <c r="R88" s="1"/>
  <c r="R87" s="1"/>
  <c r="BK89" i="3"/>
  <c r="J89"/>
  <c r="J65" s="1"/>
  <c r="T89"/>
  <c r="T88" s="1"/>
  <c r="T87" s="1"/>
  <c r="R89" i="4"/>
  <c r="R88" s="1"/>
  <c r="R87" s="1"/>
  <c r="BK89" i="2"/>
  <c r="J89" s="1"/>
  <c r="J65" s="1"/>
  <c r="T89"/>
  <c r="T88"/>
  <c r="T87" s="1"/>
  <c r="R89" i="3"/>
  <c r="R88" s="1"/>
  <c r="R87" s="1"/>
  <c r="P89" i="4"/>
  <c r="P88" s="1"/>
  <c r="P87" s="1"/>
  <c r="AU59" i="1" s="1"/>
  <c r="AU58" s="1"/>
  <c r="P89" i="2"/>
  <c r="P88" s="1"/>
  <c r="P87" s="1"/>
  <c r="AU56" i="1" s="1"/>
  <c r="P89" i="3"/>
  <c r="P88" s="1"/>
  <c r="P87" s="1"/>
  <c r="AU57" i="1" s="1"/>
  <c r="BK89" i="4"/>
  <c r="J89" s="1"/>
  <c r="J65" s="1"/>
  <c r="T89"/>
  <c r="T88" s="1"/>
  <c r="T87" s="1"/>
  <c r="BK101" i="5"/>
  <c r="J101"/>
  <c r="J67" s="1"/>
  <c r="P101"/>
  <c r="P92" s="1"/>
  <c r="P91" s="1"/>
  <c r="AU61" i="1" s="1"/>
  <c r="AU60" s="1"/>
  <c r="R101" i="5"/>
  <c r="R92" s="1"/>
  <c r="R91" s="1"/>
  <c r="T101"/>
  <c r="T92" s="1"/>
  <c r="T91" s="1"/>
  <c r="BK108"/>
  <c r="J108" s="1"/>
  <c r="J68" s="1"/>
  <c r="P108"/>
  <c r="R108"/>
  <c r="T108"/>
  <c r="E50" i="2"/>
  <c r="BK93" i="5"/>
  <c r="J93"/>
  <c r="J65" s="1"/>
  <c r="BK97"/>
  <c r="J97" s="1"/>
  <c r="J66" s="1"/>
  <c r="BK113"/>
  <c r="J113" s="1"/>
  <c r="J69" s="1"/>
  <c r="F88"/>
  <c r="BE105"/>
  <c r="BE109"/>
  <c r="J56"/>
  <c r="E79"/>
  <c r="BK88" i="4"/>
  <c r="BK87" s="1"/>
  <c r="J87" s="1"/>
  <c r="J63" s="1"/>
  <c r="BE94" i="5"/>
  <c r="BE111"/>
  <c r="BE114"/>
  <c r="BE98"/>
  <c r="BE102"/>
  <c r="BE112"/>
  <c r="BE94" i="4"/>
  <c r="BE102"/>
  <c r="BE98"/>
  <c r="E50"/>
  <c r="F84"/>
  <c r="BE92"/>
  <c r="BE95"/>
  <c r="BE97"/>
  <c r="BE101"/>
  <c r="BE108"/>
  <c r="BE111"/>
  <c r="J56"/>
  <c r="BE91"/>
  <c r="BE93"/>
  <c r="BE96"/>
  <c r="BE100"/>
  <c r="BE105"/>
  <c r="BE104"/>
  <c r="BE107"/>
  <c r="BE109"/>
  <c r="BE110"/>
  <c r="BE112"/>
  <c r="BE90"/>
  <c r="BE99"/>
  <c r="BE103"/>
  <c r="BE106"/>
  <c r="J56" i="3"/>
  <c r="BE91"/>
  <c r="BE90"/>
  <c r="BK88" i="2"/>
  <c r="BK87" s="1"/>
  <c r="J87" s="1"/>
  <c r="J32" s="1"/>
  <c r="F84" i="3"/>
  <c r="BE93"/>
  <c r="BE94"/>
  <c r="BE95"/>
  <c r="E50"/>
  <c r="BE92"/>
  <c r="BE91" i="2"/>
  <c r="F84"/>
  <c r="BE93"/>
  <c r="BE90"/>
  <c r="J56"/>
  <c r="BE94"/>
  <c r="BE92"/>
  <c r="BE95"/>
  <c r="F36"/>
  <c r="BA56" i="1" s="1"/>
  <c r="J36" i="3"/>
  <c r="AW57" i="1" s="1"/>
  <c r="F37" i="4"/>
  <c r="BB59" i="1" s="1"/>
  <c r="BB58" s="1"/>
  <c r="AX58" s="1"/>
  <c r="J36" i="5"/>
  <c r="AW61" i="1" s="1"/>
  <c r="F37" i="2"/>
  <c r="BB56" i="1" s="1"/>
  <c r="F39" i="3"/>
  <c r="BD57" i="1" s="1"/>
  <c r="J36" i="4"/>
  <c r="AW59" i="1" s="1"/>
  <c r="J36" i="2"/>
  <c r="AW56" i="1" s="1"/>
  <c r="F36" i="3"/>
  <c r="BA57" i="1" s="1"/>
  <c r="F38" i="5"/>
  <c r="BC61" i="1" s="1"/>
  <c r="BC60" s="1"/>
  <c r="AY60" s="1"/>
  <c r="F39" i="5"/>
  <c r="BD61" i="1" s="1"/>
  <c r="BD60" s="1"/>
  <c r="AS54"/>
  <c r="F38" i="3"/>
  <c r="BC57" i="1" s="1"/>
  <c r="F36" i="4"/>
  <c r="BA59" i="1" s="1"/>
  <c r="BA58" s="1"/>
  <c r="AW58" s="1"/>
  <c r="F37" i="5"/>
  <c r="BB61" i="1" s="1"/>
  <c r="BB60" s="1"/>
  <c r="AX60" s="1"/>
  <c r="F38" i="2"/>
  <c r="BC56" i="1" s="1"/>
  <c r="F38" i="4"/>
  <c r="BC59" i="1"/>
  <c r="BC58" s="1"/>
  <c r="AY58" s="1"/>
  <c r="F36" i="5"/>
  <c r="BA61" i="1"/>
  <c r="BA60" s="1"/>
  <c r="AW60" s="1"/>
  <c r="F39" i="2"/>
  <c r="BD56" i="1"/>
  <c r="F37" i="3"/>
  <c r="BB57" i="1" s="1"/>
  <c r="F39" i="4"/>
  <c r="BD59" i="1"/>
  <c r="BD58" s="1"/>
  <c r="BK88" i="3" l="1"/>
  <c r="J88" s="1"/>
  <c r="J64" s="1"/>
  <c r="BK92" i="5"/>
  <c r="J92"/>
  <c r="J64" s="1"/>
  <c r="J88" i="4"/>
  <c r="J64"/>
  <c r="AG56" i="1"/>
  <c r="J63" i="2"/>
  <c r="J88"/>
  <c r="J64"/>
  <c r="AU55" i="1"/>
  <c r="AU54" s="1"/>
  <c r="J35" i="2"/>
  <c r="AV56" i="1"/>
  <c r="AT56" s="1"/>
  <c r="BC55"/>
  <c r="F35" i="4"/>
  <c r="AZ59" i="1" s="1"/>
  <c r="AZ58" s="1"/>
  <c r="AV58" s="1"/>
  <c r="AT58" s="1"/>
  <c r="F35" i="2"/>
  <c r="AZ56" i="1" s="1"/>
  <c r="BA55"/>
  <c r="F35" i="3"/>
  <c r="AZ57" i="1" s="1"/>
  <c r="J35" i="5"/>
  <c r="AV61" i="1" s="1"/>
  <c r="AT61" s="1"/>
  <c r="BD55"/>
  <c r="J35" i="3"/>
  <c r="AV57" i="1" s="1"/>
  <c r="AT57" s="1"/>
  <c r="J32" i="4"/>
  <c r="AG59" i="1" s="1"/>
  <c r="AG58" s="1"/>
  <c r="F35" i="5"/>
  <c r="AZ61" i="1" s="1"/>
  <c r="AZ60" s="1"/>
  <c r="AV60" s="1"/>
  <c r="AT60" s="1"/>
  <c r="BB55"/>
  <c r="J35" i="4"/>
  <c r="AV59" i="1" s="1"/>
  <c r="AT59" s="1"/>
  <c r="AN56" l="1"/>
  <c r="BK87" i="3"/>
  <c r="J87"/>
  <c r="J63" s="1"/>
  <c r="BK91" i="5"/>
  <c r="J91"/>
  <c r="J63" s="1"/>
  <c r="AN59" i="1"/>
  <c r="AN58"/>
  <c r="J41" i="4"/>
  <c r="J41" i="2"/>
  <c r="BC54" i="1"/>
  <c r="W32" s="1"/>
  <c r="BA54"/>
  <c r="W30" s="1"/>
  <c r="AZ55"/>
  <c r="AV55" s="1"/>
  <c r="BD54"/>
  <c r="W33" s="1"/>
  <c r="BB54"/>
  <c r="AX54" s="1"/>
  <c r="AW55"/>
  <c r="AY55"/>
  <c r="AX55"/>
  <c r="W31" l="1"/>
  <c r="AY54"/>
  <c r="AW54"/>
  <c r="AK30" s="1"/>
  <c r="J32" i="5"/>
  <c r="AG61" i="1" s="1"/>
  <c r="AG60" s="1"/>
  <c r="J32" i="3"/>
  <c r="AG57" i="1"/>
  <c r="AG55" s="1"/>
  <c r="AG54" s="1"/>
  <c r="AK26" s="1"/>
  <c r="AZ54"/>
  <c r="W29" s="1"/>
  <c r="AT55"/>
  <c r="J41" i="5" l="1"/>
  <c r="J41" i="3"/>
  <c r="AN55" i="1"/>
  <c r="AN61"/>
  <c r="AN57"/>
  <c r="AN60"/>
  <c r="AV54"/>
  <c r="AK29" s="1"/>
  <c r="AK35" s="1"/>
  <c r="AT54" l="1"/>
  <c r="AN54" s="1"/>
</calcChain>
</file>

<file path=xl/sharedStrings.xml><?xml version="1.0" encoding="utf-8"?>
<sst xmlns="http://schemas.openxmlformats.org/spreadsheetml/2006/main" count="1328" uniqueCount="307">
  <si>
    <t>Export Komplet</t>
  </si>
  <si>
    <t>VZ</t>
  </si>
  <si>
    <t>2.0</t>
  </si>
  <si>
    <t>ZAMOK</t>
  </si>
  <si>
    <t>False</t>
  </si>
  <si>
    <t>{0be5a7dc-6519-443c-a914-b7abf8ac00c0}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</si>
  <si>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</si>
  <si>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</si>
  <si>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</si>
  <si>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</si>
  <si>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</si>
  <si>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</si>
  <si>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</si>
  <si>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</si>
  <si>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23_P_SO2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</si>
  <si>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</si>
  <si>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</si>
  <si>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ZELENÉ INFRASTRUKTURY NEMOCNICE HAVÍŘOV, p.o. - SO 2 Mobiliář</t>
  </si>
  <si>
    <t>KSO:</t>
  </si>
  <si>
    <t>823</t>
  </si>
  <si>
    <t>CC-CZ:</t>
  </si>
  <si>
    <t>2</t>
  </si>
  <si>
    <t>Místo:</t>
  </si>
  <si>
    <t xml:space="preserve"> </t>
  </si>
  <si>
    <t>Datum:</t>
  </si>
  <si>
    <t>30. 11. 2023</t>
  </si>
  <si>
    <t>CZ-CPV:</t>
  </si>
  <si>
    <t>45000000-7</t>
  </si>
  <si>
    <t>Zadavatel:</t>
  </si>
  <si>
    <t>IČ:</t>
  </si>
  <si>
    <t>00844896</t>
  </si>
  <si>
    <t>Nemocnice Havířov, příspěvková organizace</t>
  </si>
  <si>
    <t>DIČ:</t>
  </si>
  <si>
    <t/>
  </si>
  <si>
    <t>Účastník:</t>
  </si>
  <si>
    <t>Vyplň údaj</t>
  </si>
  <si>
    <t>Projektant:</t>
  </si>
  <si>
    <t>70327041</t>
  </si>
  <si>
    <t>Ing. Gabriela Pešková</t>
  </si>
  <si>
    <t>True</t>
  </si>
  <si>
    <t>1</t>
  </si>
  <si>
    <t>Zpracovatel:</t>
  </si>
  <si>
    <t>63003058</t>
  </si>
  <si>
    <t>Ing. M.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</si>
  <si>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</si>
  <si>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</si>
  <si>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</si>
  <si>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</si>
  <si>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</si>
  <si>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</si>
  <si>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</si>
  <si>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</si>
  <si>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</si>
  <si>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</si>
  <si>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</si>
  <si>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</si>
  <si>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</si>
  <si>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</si>
  <si>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</si>
  <si>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</si>
  <si>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</si>
  <si>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</si>
  <si>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</si>
  <si>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</si>
  <si>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</si>
  <si>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</si>
  <si>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</si>
  <si>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</si>
  <si>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</si>
  <si>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</si>
  <si>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</si>
  <si>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</si>
  <si>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</si>
  <si>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</si>
  <si>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</si>
  <si>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</si>
  <si>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</si>
  <si>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</si>
  <si>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</si>
  <si>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</si>
  <si>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</si>
  <si>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</si>
  <si>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</si>
  <si>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</si>
  <si>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</si>
  <si>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Hlavní část projektu</t>
  </si>
  <si>
    <t>STA</t>
  </si>
  <si>
    <t>{b63a3a39-bdf3-49ec-9dc9-d7b905e29226}</t>
  </si>
  <si>
    <t>/</t>
  </si>
  <si>
    <t>I</t>
  </si>
  <si>
    <t>2.6.1. Mobiliář s vegetační střechou</t>
  </si>
  <si>
    <t>Soupis</t>
  </si>
  <si>
    <t>{d3e2fd08-d170-4b07-87e2-996c8e2fc00a}</t>
  </si>
  <si>
    <t>J</t>
  </si>
  <si>
    <t>2.6.2. Mobiliář se solárními panely</t>
  </si>
  <si>
    <t>{7400c940-5348-43f9-a05c-8c3a4d5c2f37}</t>
  </si>
  <si>
    <t>02</t>
  </si>
  <si>
    <t>Doprovodná část projektu</t>
  </si>
  <si>
    <t>{d4477670-63de-48f9-b498-baee591b8fa6}</t>
  </si>
  <si>
    <t>N</t>
  </si>
  <si>
    <t>2.6.3. Mobiliář ostatní</t>
  </si>
  <si>
    <t>{7cf19f9a-ca1e-4ccd-bc84-58cb1daefd97}</t>
  </si>
  <si>
    <t>03</t>
  </si>
  <si>
    <t>Nepřímé náklady projektu</t>
  </si>
  <si>
    <t>{79d18a07-aac3-4b4c-853a-a80e4658dae4}</t>
  </si>
  <si>
    <t>R</t>
  </si>
  <si>
    <t>Vedlejší a ostatní náklady</t>
  </si>
  <si>
    <t>{97b51454-21c5-442d-bcf2-e15941a0f105}</t>
  </si>
  <si>
    <t>KRYCÍ LIST SOUPISU PRACÍ</t>
  </si>
  <si>
    <t>Objekt:</t>
  </si>
  <si>
    <t>01 - Hlavní část projektu</t>
  </si>
  <si>
    <t>Soupis:</t>
  </si>
  <si>
    <t>I - 2.6.1. Mobiliář s vegetační střechou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</si>
  <si>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</si>
  <si>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</si>
  <si>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</si>
  <si>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</si>
  <si>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</si>
  <si>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</si>
  <si>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</si>
  <si>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</si>
  <si>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</si>
  <si>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</si>
  <si>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</si>
  <si>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</si>
  <si>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</si>
  <si>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</si>
  <si>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</si>
  <si>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</si>
  <si>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</si>
  <si>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</si>
  <si>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</si>
  <si>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</si>
  <si>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</si>
  <si>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</si>
  <si>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</si>
  <si>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</si>
  <si>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M</t>
  </si>
  <si>
    <t>M1</t>
  </si>
  <si>
    <t>Přístřešek s vegetační střechou - rozchodníková rohož s extenzivními rostlinami, krytá plocha 9,6 m2 (Ø3,5 m), výška nad zemí 2,685 m, ocelová konstrukce opatřena ochrannou vrstvou zinku a práškovým vypalovacím lakem, střešní krytina extenzivní vegetační vrstva ve vanách z hliníkového plechu, odvodnění vedené nosným sloupem s vyústěním pod dlažbou do kanalizace, kotvení pod dlažbu nebo ve zhutněném terénu do betonového základu pomocí závitových tyčí</t>
  </si>
  <si>
    <t>kus</t>
  </si>
  <si>
    <t>8</t>
  </si>
  <si>
    <t>4</t>
  </si>
  <si>
    <t>901029025</t>
  </si>
  <si>
    <t>K</t>
  </si>
  <si>
    <t>93601MTZ</t>
  </si>
  <si>
    <t>Montáž přístřešku</t>
  </si>
  <si>
    <t>-756580209</t>
  </si>
  <si>
    <t>3</t>
  </si>
  <si>
    <t>93601SS</t>
  </si>
  <si>
    <t>Spodní stavba</t>
  </si>
  <si>
    <t>-2033508537</t>
  </si>
  <si>
    <t>M2</t>
  </si>
  <si>
    <t>Přístřešek s vegetační střechou - rozchodníková rohož s extenzivními rostlinami, krytá plocha 9,6 m2 (Ø3,5 m), výška nad zemí 3,050 m, ocelová konstrukce opatřena ochrannou vrstvou zinku a práškovým vypalovacím lakem, střešní krytina extenzivní vegetační vrstva ve vanách z hliníkového plechu, odvodnění vedené nosným sloupem s vyústěním pod dlažbou do kanalizace, kotvení pod dlažbu nebo ve zhutněném terénu do betonového základu pomocí závitových tyčí</t>
  </si>
  <si>
    <t>1236941848</t>
  </si>
  <si>
    <t>5</t>
  </si>
  <si>
    <t>93602MTZ</t>
  </si>
  <si>
    <t>2089817866</t>
  </si>
  <si>
    <t>6</t>
  </si>
  <si>
    <t>93602SS</t>
  </si>
  <si>
    <t>-1605204172</t>
  </si>
  <si>
    <t>J - 2.6.2. Mobiliář se solárními panely</t>
  </si>
  <si>
    <t>M3</t>
  </si>
  <si>
    <t>Solární parková lavička, délka 3 m, sedák z bezpečnostního skla, dřevěné prvky - tropické dřevo bez povrchové úpravy, BEZ Wifi, fotovoltaický panel, dvojitý USB konektor, položeno volně na dlažbu nebo kotveno na dlažbu do betonového základu pomocí závitových tyčí</t>
  </si>
  <si>
    <t>421508338</t>
  </si>
  <si>
    <t>93603MTZ</t>
  </si>
  <si>
    <t>Montáž lavičky</t>
  </si>
  <si>
    <t>-1549292036</t>
  </si>
  <si>
    <t>93603SS</t>
  </si>
  <si>
    <t>-2113873839</t>
  </si>
  <si>
    <t>M4</t>
  </si>
  <si>
    <t>Lavička délky 3,16 m, ocelová konstrukce opatřena vrstvou zinku a práškovým vypalovacím lakem, sedák i opěradlo 16 desek z tropického dřeva bez povrchové úpravy, výkon solárního panelu 350 Wp, kapacita baterie 80 Ah, 2 dvojité USB konektory, kotveno na zem do betonového základu pomocí závitových tyčí</t>
  </si>
  <si>
    <t>952021054</t>
  </si>
  <si>
    <t>93604MTZ</t>
  </si>
  <si>
    <t>-899487274</t>
  </si>
  <si>
    <t>93604SS</t>
  </si>
  <si>
    <t>1397181688</t>
  </si>
  <si>
    <t>02 - Doprovodná část projektu</t>
  </si>
  <si>
    <t>N - 2.6.3. Mobiliář ostatní</t>
  </si>
  <si>
    <t>M5</t>
  </si>
  <si>
    <t>Lavička s opěradlem, délka 1,8m, konstrukci tvoří odlitky z hliníkové slitiny s vrstvou práškového vypalovacího laku, sedák 3 desky a opěradlo 3 desky z tropického dřeva bez povrchové úpravy, kotvení pod dlažbu do betonového základu pomocí závitových tyčí</t>
  </si>
  <si>
    <t>287496945</t>
  </si>
  <si>
    <t>93605MTZ</t>
  </si>
  <si>
    <t>-1779089818</t>
  </si>
  <si>
    <t>93605SS</t>
  </si>
  <si>
    <t>-188681686</t>
  </si>
  <si>
    <t>M6</t>
  </si>
  <si>
    <t>Lavička bez opěradla, délka 1,8m, konstrukci tvoří odlitky z hliníkové slitiny s vrstvou práškového vypalovacího laku, sedák 4 desky z tropického dřeva bez povrchové úpravy, kotvení pod dlažbu do betonového základu pomocí závitových tyčí</t>
  </si>
  <si>
    <t>-559868740</t>
  </si>
  <si>
    <t>93606MTZ</t>
  </si>
  <si>
    <t>1878497227</t>
  </si>
  <si>
    <t>93606SS</t>
  </si>
  <si>
    <t>-1624853532</t>
  </si>
  <si>
    <t>7</t>
  </si>
  <si>
    <t>M7</t>
  </si>
  <si>
    <t>Sestava stolu a lavic bez opěradla, délka 1,8 m, ocelová konstrukce opatřena ochrannou vrstvou zinku a práškovým vypalovacím lakem, sedák a stůl - desky z masivního tropického dřeva bez povrchové úpravy, konstrukce stolu je z bočních stran přizpůsobena pro vozíčkáře, kotvení na dlažbu do betonového základu pomocí závitových tyčí nebo bez kotvení</t>
  </si>
  <si>
    <t>1246888282</t>
  </si>
  <si>
    <t>93607MTZ</t>
  </si>
  <si>
    <t>Montáž sestavy stolu a lavic bez opěradla</t>
  </si>
  <si>
    <t>-391797068</t>
  </si>
  <si>
    <t>93607SS</t>
  </si>
  <si>
    <t>1676093971</t>
  </si>
  <si>
    <t>10</t>
  </si>
  <si>
    <t>M8</t>
  </si>
  <si>
    <t>Sestava stolu a lavic bez opěradla, délka 0,64 m, ocelová konstrukce opatřena ochrannou vrstvou zinku a práškovým vypalovacím lakem, sedák a stůl - desky z masivního tropického dřeva bez povrchové úpravy, kotvení na dlažbu do betonového základu pomocí závitových tyčí nebo bez kotvení</t>
  </si>
  <si>
    <t>884807486</t>
  </si>
  <si>
    <t>11</t>
  </si>
  <si>
    <t>93608MTZ</t>
  </si>
  <si>
    <t>Montáž sestavy herního stolu a lavic bez opěradla</t>
  </si>
  <si>
    <t>-2004661207</t>
  </si>
  <si>
    <t>12</t>
  </si>
  <si>
    <t>93608SS</t>
  </si>
  <si>
    <t>-1387212294</t>
  </si>
  <si>
    <t>13</t>
  </si>
  <si>
    <t>M9</t>
  </si>
  <si>
    <t>Odpadkový koš čtvercového půdorysu, se stříškou, ocelová konstrukce opláštěna pozinkovaným lakovaným plechem, pozinkovaná nádoba o objemu 50l,na nožce, ocelová konstrukce opatřena ochranou vrstvou zinku a práškovým vypalovacím lakem, kotvení pod dlažbu nebo ve zhutněném terénu do betonového základu pomocí závitových tyčí</t>
  </si>
  <si>
    <t>-735322474</t>
  </si>
  <si>
    <t>14</t>
  </si>
  <si>
    <t>93609MTZ</t>
  </si>
  <si>
    <t>Montáž odpadkového koše</t>
  </si>
  <si>
    <t>-1306888837</t>
  </si>
  <si>
    <t>93609SS</t>
  </si>
  <si>
    <t>1355923360</t>
  </si>
  <si>
    <t>16</t>
  </si>
  <si>
    <t>M10</t>
  </si>
  <si>
    <t>Oblouková lavička na centrální noze, bez opěradla, délka ca. 2 m, úhel 90˚ kruhové výseče, ocelová konstrukce opatřena ochrannou vrstvou zinku a práškovým vypalovacím lakem, sedák z tropického dřeva bez povrchové úpravy, kotvení pod dlažbu do betonového základu pomocí závitových tyčí</t>
  </si>
  <si>
    <t>274992338</t>
  </si>
  <si>
    <t>17</t>
  </si>
  <si>
    <t>936010MTZ</t>
  </si>
  <si>
    <t>Montáž lavičky pod přístřešky</t>
  </si>
  <si>
    <t>-1223305771</t>
  </si>
  <si>
    <t>18</t>
  </si>
  <si>
    <t>936010SS</t>
  </si>
  <si>
    <t>479467039</t>
  </si>
  <si>
    <t>19</t>
  </si>
  <si>
    <t>M11</t>
  </si>
  <si>
    <t>Stolek, ocelová konstrukce opatřena vrstvou zinku a práškovým vypalovacím lakem, kotvení pod dlažbu do betonového základu pomocí závitových tyčí</t>
  </si>
  <si>
    <t>1447913817</t>
  </si>
  <si>
    <t>20</t>
  </si>
  <si>
    <t>936011MTZ</t>
  </si>
  <si>
    <t>Montáž stolků k přístřeškům</t>
  </si>
  <si>
    <t>-566206286</t>
  </si>
  <si>
    <t>936011SS</t>
  </si>
  <si>
    <t>287269794</t>
  </si>
  <si>
    <t>22</t>
  </si>
  <si>
    <t>M12</t>
  </si>
  <si>
    <t>Ruské kuželky, rozměry 1900x1600x2360, sada 9 bukových kuželek a koule, hrací plocha z voděodolné překližky</t>
  </si>
  <si>
    <t>-1056884086</t>
  </si>
  <si>
    <t>23</t>
  </si>
  <si>
    <t>936012MTZ</t>
  </si>
  <si>
    <t>Montáž ruských kuželek</t>
  </si>
  <si>
    <t>724465349</t>
  </si>
  <si>
    <t>03 - Nepřímé náklady projektu</t>
  </si>
  <si>
    <t>R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</si>
  <si>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</si>
  <si>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</si>
  <si>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</si>
  <si>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</si>
  <si>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</si>
  <si>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</si>
  <si>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</si>
  <si>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</si>
  <si>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</si>
  <si>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</si>
  <si>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</si>
  <si>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</si>
  <si>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</si>
  <si>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386199515</t>
  </si>
  <si>
    <t>Online PSC</t>
  </si>
  <si>
    <t>https://podminky.urs.cz/item/CS_URS_2023_02/010001000</t>
  </si>
  <si>
    <t>P</t>
  </si>
  <si>
    <t>Poznámka k položce:_x000D_
Vytýčení stavby_x000D_
Dílenská dokumentace_x000D_
Dokumentace skutečného provedení stavby v počtu a formátech dle SoD_x000D_
Geodetické zaměření skutečného provedení</t>
  </si>
  <si>
    <t>VRN2</t>
  </si>
  <si>
    <t>Příprava staveniště</t>
  </si>
  <si>
    <t>020001000</t>
  </si>
  <si>
    <t>1125758735</t>
  </si>
  <si>
    <t>https://podminky.urs.cz/item/CS_URS_2023_02/020001000</t>
  </si>
  <si>
    <t xml:space="preserve">Poznámka k položce:_x000D_
Ochrana stávajících inženýrských sítí na staveništi _x000D_
Náklady na přezkoumání podkladů objednatele o stavu inženýrských sítí probíhajících staveništěm nebo dotčenými stavbou i mimo území staveniště _x000D_
Vytýčení jejich skutečné  trasy dle podmínek správců sítí v dokladové části _x000D_
Zajištění aktualizace vyjádření správců sítí v případě ukončení platnosti vyjádření _x000D_
Zajištění a zebezpečení stávajících inženýrských sítí a přípojek při výkopových a bouracích pracích_x000D_
_x000D_
</t>
  </si>
  <si>
    <t>VRN3</t>
  </si>
  <si>
    <t>Zařízení staveniště</t>
  </si>
  <si>
    <t>030001000</t>
  </si>
  <si>
    <t>%</t>
  </si>
  <si>
    <t>1222502829</t>
  </si>
  <si>
    <t>https://podminky.urs.cz/item/CS_URS_2023_02/030001000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</si>
  <si>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Náklady na ochranu stávajících dřevin_x000D_
</t>
  </si>
  <si>
    <t>035002000</t>
  </si>
  <si>
    <t>Pronájmy ploch, objektů</t>
  </si>
  <si>
    <t>315562919</t>
  </si>
  <si>
    <t>https://podminky.urs.cz/item/CS_URS_2023_02/035002000</t>
  </si>
  <si>
    <t xml:space="preserve">Poznámka k položce:_x000D_
Náklady a poplatky spojené s užíváním veřejných ploch a prostranství, vč. užívání ploch v souvislosti s uložením stavebního materiálu nebo stavebního odpadu_x000D_
</t>
  </si>
  <si>
    <t>VRN4</t>
  </si>
  <si>
    <t>Inženýrská činnost</t>
  </si>
  <si>
    <t>040001000</t>
  </si>
  <si>
    <t>891275549</t>
  </si>
  <si>
    <t>https://podminky.urs.cz/item/CS_URS_2023_02/040001000</t>
  </si>
  <si>
    <t>041002000</t>
  </si>
  <si>
    <t>Dozory</t>
  </si>
  <si>
    <t>1233556989</t>
  </si>
  <si>
    <t>045002000</t>
  </si>
  <si>
    <t>Kompletační a koordinační činnost</t>
  </si>
  <si>
    <t>-1095227156</t>
  </si>
  <si>
    <t>VRN7</t>
  </si>
  <si>
    <t>Provozní vlivy</t>
  </si>
  <si>
    <t>070001000</t>
  </si>
  <si>
    <t>-1373007010</t>
  </si>
  <si>
    <t>https://podminky.urs.cz/item/CS_URS_2023_02/070001000</t>
  </si>
  <si>
    <t>Poznámka k položce:_x000D_
Provoz investora a třetích osob_x000D_
Pohyb vozidel v centru obce/města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</si>
</sst>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3"/>
  <sheetViews>
    <sheetView showGridLines="0" tabSelected="1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7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19"/>
      <c r="AQ5" s="19"/>
      <c r="AR5" s="17"/>
      <c r="BE5" s="242" t="s">
        <v>15</v>
      </c>
      <c r="BS5" s="14" t="s">
        <v>6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19"/>
      <c r="AQ6" s="19"/>
      <c r="AR6" s="17"/>
      <c r="BE6" s="24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21</v>
      </c>
      <c r="AO7" s="19"/>
      <c r="AP7" s="19"/>
      <c r="AQ7" s="19"/>
      <c r="AR7" s="17"/>
      <c r="BE7" s="243"/>
      <c r="BS7" s="14" t="s">
        <v>6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E8" s="243"/>
      <c r="BS8" s="14" t="s">
        <v>6</v>
      </c>
    </row>
    <row r="9" spans="1:74" s="1" customFormat="1" ht="29.25" customHeight="1">
      <c r="B9" s="18"/>
      <c r="C9" s="19"/>
      <c r="D9" s="23" t="s">
        <v>26</v>
      </c>
      <c r="E9" s="19"/>
      <c r="F9" s="19"/>
      <c r="G9" s="19"/>
      <c r="H9" s="19"/>
      <c r="I9" s="19"/>
      <c r="J9" s="19"/>
      <c r="K9" s="28" t="s">
        <v>27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3"/>
      <c r="BS9" s="14" t="s">
        <v>6</v>
      </c>
    </row>
    <row r="10" spans="1:74" s="1" customFormat="1" ht="12" customHeight="1">
      <c r="B10" s="18"/>
      <c r="C10" s="19"/>
      <c r="D10" s="26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29</v>
      </c>
      <c r="AL10" s="19"/>
      <c r="AM10" s="19"/>
      <c r="AN10" s="24" t="s">
        <v>30</v>
      </c>
      <c r="AO10" s="19"/>
      <c r="AP10" s="19"/>
      <c r="AQ10" s="19"/>
      <c r="AR10" s="17"/>
      <c r="BE10" s="243"/>
      <c r="BS10" s="14" t="s">
        <v>6</v>
      </c>
    </row>
    <row r="11" spans="1:74" s="1" customFormat="1" ht="18.5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32</v>
      </c>
      <c r="AL11" s="19"/>
      <c r="AM11" s="19"/>
      <c r="AN11" s="24" t="s">
        <v>33</v>
      </c>
      <c r="AO11" s="19"/>
      <c r="AP11" s="19"/>
      <c r="AQ11" s="19"/>
      <c r="AR11" s="17"/>
      <c r="BE11" s="243"/>
      <c r="BS11" s="14" t="s">
        <v>6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3"/>
      <c r="BS12" s="14" t="s">
        <v>6</v>
      </c>
    </row>
    <row r="13" spans="1:74" s="1" customFormat="1" ht="12" customHeight="1">
      <c r="B13" s="18"/>
      <c r="C13" s="19"/>
      <c r="D13" s="26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29</v>
      </c>
      <c r="AL13" s="19"/>
      <c r="AM13" s="19"/>
      <c r="AN13" s="29" t="s">
        <v>35</v>
      </c>
      <c r="AO13" s="19"/>
      <c r="AP13" s="19"/>
      <c r="AQ13" s="19"/>
      <c r="AR13" s="17"/>
      <c r="BE13" s="243"/>
      <c r="BS13" s="14" t="s">
        <v>6</v>
      </c>
    </row>
    <row r="14" spans="1:74" ht="12.5">
      <c r="B14" s="18"/>
      <c r="C14" s="19"/>
      <c r="D14" s="19"/>
      <c r="E14" s="248" t="s">
        <v>35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6" t="s">
        <v>32</v>
      </c>
      <c r="AL14" s="19"/>
      <c r="AM14" s="19"/>
      <c r="AN14" s="29" t="s">
        <v>35</v>
      </c>
      <c r="AO14" s="19"/>
      <c r="AP14" s="19"/>
      <c r="AQ14" s="19"/>
      <c r="AR14" s="17"/>
      <c r="BE14" s="243"/>
      <c r="BS14" s="14" t="s">
        <v>6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3"/>
      <c r="BS15" s="14" t="s">
        <v>4</v>
      </c>
    </row>
    <row r="16" spans="1:74" s="1" customFormat="1" ht="12" customHeight="1">
      <c r="B16" s="18"/>
      <c r="C16" s="19"/>
      <c r="D16" s="26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29</v>
      </c>
      <c r="AL16" s="19"/>
      <c r="AM16" s="19"/>
      <c r="AN16" s="24" t="s">
        <v>37</v>
      </c>
      <c r="AO16" s="19"/>
      <c r="AP16" s="19"/>
      <c r="AQ16" s="19"/>
      <c r="AR16" s="17"/>
      <c r="BE16" s="243"/>
      <c r="BS16" s="14" t="s">
        <v>4</v>
      </c>
    </row>
    <row r="17" spans="1:71" s="1" customFormat="1" ht="18.5" customHeight="1">
      <c r="B17" s="18"/>
      <c r="C17" s="19"/>
      <c r="D17" s="19"/>
      <c r="E17" s="24" t="s">
        <v>38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32</v>
      </c>
      <c r="AL17" s="19"/>
      <c r="AM17" s="19"/>
      <c r="AN17" s="24" t="s">
        <v>33</v>
      </c>
      <c r="AO17" s="19"/>
      <c r="AP17" s="19"/>
      <c r="AQ17" s="19"/>
      <c r="AR17" s="17"/>
      <c r="BE17" s="243"/>
      <c r="BS17" s="14" t="s">
        <v>39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3"/>
      <c r="BS18" s="14" t="s">
        <v>40</v>
      </c>
    </row>
    <row r="19" spans="1:71" s="1" customFormat="1" ht="12" customHeight="1">
      <c r="B19" s="18"/>
      <c r="C19" s="19"/>
      <c r="D19" s="26" t="s">
        <v>41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29</v>
      </c>
      <c r="AL19" s="19"/>
      <c r="AM19" s="19"/>
      <c r="AN19" s="24" t="s">
        <v>42</v>
      </c>
      <c r="AO19" s="19"/>
      <c r="AP19" s="19"/>
      <c r="AQ19" s="19"/>
      <c r="AR19" s="17"/>
      <c r="BE19" s="243"/>
      <c r="BS19" s="14" t="s">
        <v>40</v>
      </c>
    </row>
    <row r="20" spans="1:71" s="1" customFormat="1" ht="18.5" customHeight="1">
      <c r="B20" s="18"/>
      <c r="C20" s="19"/>
      <c r="D20" s="19"/>
      <c r="E20" s="24" t="s">
        <v>43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32</v>
      </c>
      <c r="AL20" s="19"/>
      <c r="AM20" s="19"/>
      <c r="AN20" s="24" t="s">
        <v>33</v>
      </c>
      <c r="AO20" s="19"/>
      <c r="AP20" s="19"/>
      <c r="AQ20" s="19"/>
      <c r="AR20" s="17"/>
      <c r="BE20" s="243"/>
      <c r="BS20" s="14" t="s">
        <v>4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3"/>
    </row>
    <row r="22" spans="1:71" s="1" customFormat="1" ht="12" customHeight="1">
      <c r="B22" s="18"/>
      <c r="C22" s="19"/>
      <c r="D22" s="26" t="s">
        <v>44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3"/>
    </row>
    <row r="23" spans="1:71" s="1" customFormat="1" ht="47.25" customHeight="1">
      <c r="B23" s="18"/>
      <c r="C23" s="19"/>
      <c r="D23" s="19"/>
      <c r="E23" s="250" t="s">
        <v>45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19"/>
      <c r="AP23" s="19"/>
      <c r="AQ23" s="19"/>
      <c r="AR23" s="17"/>
      <c r="BE23" s="243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3"/>
    </row>
    <row r="25" spans="1:71" s="1" customFormat="1" ht="7" customHeight="1">
      <c r="B25" s="18"/>
      <c r="C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9"/>
      <c r="AQ25" s="19"/>
      <c r="AR25" s="17"/>
      <c r="BE25" s="243"/>
    </row>
    <row r="26" spans="1:71" s="2" customFormat="1" ht="25.9" customHeight="1">
      <c r="A26" s="32"/>
      <c r="B26" s="33"/>
      <c r="C26" s="34"/>
      <c r="D26" s="35" t="s">
        <v>46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1">
        <f>ROUND(AG54,0)</f>
        <v>0</v>
      </c>
      <c r="AL26" s="252"/>
      <c r="AM26" s="252"/>
      <c r="AN26" s="252"/>
      <c r="AO26" s="252"/>
      <c r="AP26" s="34"/>
      <c r="AQ26" s="34"/>
      <c r="AR26" s="37"/>
      <c r="BE26" s="243"/>
    </row>
    <row r="27" spans="1:71" s="2" customFormat="1" ht="7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3"/>
    </row>
    <row r="28" spans="1:71" s="2" customFormat="1" ht="12.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53" t="s">
        <v>47</v>
      </c>
      <c r="M28" s="253"/>
      <c r="N28" s="253"/>
      <c r="O28" s="253"/>
      <c r="P28" s="253"/>
      <c r="Q28" s="34"/>
      <c r="R28" s="34"/>
      <c r="S28" s="34"/>
      <c r="T28" s="34"/>
      <c r="U28" s="34"/>
      <c r="V28" s="34"/>
      <c r="W28" s="253" t="s">
        <v>48</v>
      </c>
      <c r="X28" s="253"/>
      <c r="Y28" s="253"/>
      <c r="Z28" s="253"/>
      <c r="AA28" s="253"/>
      <c r="AB28" s="253"/>
      <c r="AC28" s="253"/>
      <c r="AD28" s="253"/>
      <c r="AE28" s="253"/>
      <c r="AF28" s="34"/>
      <c r="AG28" s="34"/>
      <c r="AH28" s="34"/>
      <c r="AI28" s="34"/>
      <c r="AJ28" s="34"/>
      <c r="AK28" s="253" t="s">
        <v>49</v>
      </c>
      <c r="AL28" s="253"/>
      <c r="AM28" s="253"/>
      <c r="AN28" s="253"/>
      <c r="AO28" s="253"/>
      <c r="AP28" s="34"/>
      <c r="AQ28" s="34"/>
      <c r="AR28" s="37"/>
      <c r="BE28" s="243"/>
    </row>
    <row r="29" spans="1:71" s="3" customFormat="1" ht="14.4" customHeight="1">
      <c r="B29" s="38"/>
      <c r="C29" s="39"/>
      <c r="D29" s="26" t="s">
        <v>50</v>
      </c>
      <c r="E29" s="39"/>
      <c r="F29" s="26" t="s">
        <v>51</v>
      </c>
      <c r="G29" s="39"/>
      <c r="H29" s="39"/>
      <c r="I29" s="39"/>
      <c r="J29" s="39"/>
      <c r="K29" s="39"/>
      <c r="L29" s="256">
        <v>0.21</v>
      </c>
      <c r="M29" s="255"/>
      <c r="N29" s="255"/>
      <c r="O29" s="255"/>
      <c r="P29" s="255"/>
      <c r="Q29" s="39"/>
      <c r="R29" s="39"/>
      <c r="S29" s="39"/>
      <c r="T29" s="39"/>
      <c r="U29" s="39"/>
      <c r="V29" s="39"/>
      <c r="W29" s="254">
        <f>ROUND(AZ54, 0)</f>
        <v>0</v>
      </c>
      <c r="X29" s="255"/>
      <c r="Y29" s="255"/>
      <c r="Z29" s="255"/>
      <c r="AA29" s="255"/>
      <c r="AB29" s="255"/>
      <c r="AC29" s="255"/>
      <c r="AD29" s="255"/>
      <c r="AE29" s="255"/>
      <c r="AF29" s="39"/>
      <c r="AG29" s="39"/>
      <c r="AH29" s="39"/>
      <c r="AI29" s="39"/>
      <c r="AJ29" s="39"/>
      <c r="AK29" s="254">
        <f>ROUND(AV54, 0)</f>
        <v>0</v>
      </c>
      <c r="AL29" s="255"/>
      <c r="AM29" s="255"/>
      <c r="AN29" s="255"/>
      <c r="AO29" s="255"/>
      <c r="AP29" s="39"/>
      <c r="AQ29" s="39"/>
      <c r="AR29" s="40"/>
      <c r="BE29" s="244"/>
    </row>
    <row r="30" spans="1:71" s="3" customFormat="1" ht="14.4" customHeight="1">
      <c r="B30" s="38"/>
      <c r="C30" s="39"/>
      <c r="D30" s="39"/>
      <c r="E30" s="39"/>
      <c r="F30" s="26" t="s">
        <v>52</v>
      </c>
      <c r="G30" s="39"/>
      <c r="H30" s="39"/>
      <c r="I30" s="39"/>
      <c r="J30" s="39"/>
      <c r="K30" s="39"/>
      <c r="L30" s="256">
        <v>0.15</v>
      </c>
      <c r="M30" s="255"/>
      <c r="N30" s="255"/>
      <c r="O30" s="255"/>
      <c r="P30" s="255"/>
      <c r="Q30" s="39"/>
      <c r="R30" s="39"/>
      <c r="S30" s="39"/>
      <c r="T30" s="39"/>
      <c r="U30" s="39"/>
      <c r="V30" s="39"/>
      <c r="W30" s="254">
        <f>ROUND(BA54, 0)</f>
        <v>0</v>
      </c>
      <c r="X30" s="255"/>
      <c r="Y30" s="255"/>
      <c r="Z30" s="255"/>
      <c r="AA30" s="255"/>
      <c r="AB30" s="255"/>
      <c r="AC30" s="255"/>
      <c r="AD30" s="255"/>
      <c r="AE30" s="255"/>
      <c r="AF30" s="39"/>
      <c r="AG30" s="39"/>
      <c r="AH30" s="39"/>
      <c r="AI30" s="39"/>
      <c r="AJ30" s="39"/>
      <c r="AK30" s="254">
        <f>ROUND(AW54, 0)</f>
        <v>0</v>
      </c>
      <c r="AL30" s="255"/>
      <c r="AM30" s="255"/>
      <c r="AN30" s="255"/>
      <c r="AO30" s="255"/>
      <c r="AP30" s="39"/>
      <c r="AQ30" s="39"/>
      <c r="AR30" s="40"/>
      <c r="BE30" s="244"/>
    </row>
    <row r="31" spans="1:71" s="3" customFormat="1" ht="14.4" hidden="1" customHeight="1">
      <c r="B31" s="38"/>
      <c r="C31" s="39"/>
      <c r="D31" s="39"/>
      <c r="E31" s="39"/>
      <c r="F31" s="26" t="s">
        <v>53</v>
      </c>
      <c r="G31" s="39"/>
      <c r="H31" s="39"/>
      <c r="I31" s="39"/>
      <c r="J31" s="39"/>
      <c r="K31" s="39"/>
      <c r="L31" s="256">
        <v>0.21</v>
      </c>
      <c r="M31" s="255"/>
      <c r="N31" s="255"/>
      <c r="O31" s="255"/>
      <c r="P31" s="255"/>
      <c r="Q31" s="39"/>
      <c r="R31" s="39"/>
      <c r="S31" s="39"/>
      <c r="T31" s="39"/>
      <c r="U31" s="39"/>
      <c r="V31" s="39"/>
      <c r="W31" s="254">
        <f>ROUND(BB54, 0)</f>
        <v>0</v>
      </c>
      <c r="X31" s="255"/>
      <c r="Y31" s="255"/>
      <c r="Z31" s="255"/>
      <c r="AA31" s="255"/>
      <c r="AB31" s="255"/>
      <c r="AC31" s="255"/>
      <c r="AD31" s="255"/>
      <c r="AE31" s="255"/>
      <c r="AF31" s="39"/>
      <c r="AG31" s="39"/>
      <c r="AH31" s="39"/>
      <c r="AI31" s="39"/>
      <c r="AJ31" s="39"/>
      <c r="AK31" s="254">
        <v>0</v>
      </c>
      <c r="AL31" s="255"/>
      <c r="AM31" s="255"/>
      <c r="AN31" s="255"/>
      <c r="AO31" s="255"/>
      <c r="AP31" s="39"/>
      <c r="AQ31" s="39"/>
      <c r="AR31" s="40"/>
      <c r="BE31" s="244"/>
    </row>
    <row r="32" spans="1:71" s="3" customFormat="1" ht="14.4" hidden="1" customHeight="1">
      <c r="B32" s="38"/>
      <c r="C32" s="39"/>
      <c r="D32" s="39"/>
      <c r="E32" s="39"/>
      <c r="F32" s="26" t="s">
        <v>54</v>
      </c>
      <c r="G32" s="39"/>
      <c r="H32" s="39"/>
      <c r="I32" s="39"/>
      <c r="J32" s="39"/>
      <c r="K32" s="39"/>
      <c r="L32" s="256">
        <v>0.15</v>
      </c>
      <c r="M32" s="255"/>
      <c r="N32" s="255"/>
      <c r="O32" s="255"/>
      <c r="P32" s="255"/>
      <c r="Q32" s="39"/>
      <c r="R32" s="39"/>
      <c r="S32" s="39"/>
      <c r="T32" s="39"/>
      <c r="U32" s="39"/>
      <c r="V32" s="39"/>
      <c r="W32" s="254">
        <f>ROUND(BC54, 0)</f>
        <v>0</v>
      </c>
      <c r="X32" s="255"/>
      <c r="Y32" s="255"/>
      <c r="Z32" s="255"/>
      <c r="AA32" s="255"/>
      <c r="AB32" s="255"/>
      <c r="AC32" s="255"/>
      <c r="AD32" s="255"/>
      <c r="AE32" s="255"/>
      <c r="AF32" s="39"/>
      <c r="AG32" s="39"/>
      <c r="AH32" s="39"/>
      <c r="AI32" s="39"/>
      <c r="AJ32" s="39"/>
      <c r="AK32" s="254">
        <v>0</v>
      </c>
      <c r="AL32" s="255"/>
      <c r="AM32" s="255"/>
      <c r="AN32" s="255"/>
      <c r="AO32" s="255"/>
      <c r="AP32" s="39"/>
      <c r="AQ32" s="39"/>
      <c r="AR32" s="40"/>
      <c r="BE32" s="244"/>
    </row>
    <row r="33" spans="1:57" s="3" customFormat="1" ht="14.4" hidden="1" customHeight="1">
      <c r="B33" s="38"/>
      <c r="C33" s="39"/>
      <c r="D33" s="39"/>
      <c r="E33" s="39"/>
      <c r="F33" s="26" t="s">
        <v>55</v>
      </c>
      <c r="G33" s="39"/>
      <c r="H33" s="39"/>
      <c r="I33" s="39"/>
      <c r="J33" s="39"/>
      <c r="K33" s="39"/>
      <c r="L33" s="256">
        <v>0</v>
      </c>
      <c r="M33" s="255"/>
      <c r="N33" s="255"/>
      <c r="O33" s="255"/>
      <c r="P33" s="255"/>
      <c r="Q33" s="39"/>
      <c r="R33" s="39"/>
      <c r="S33" s="39"/>
      <c r="T33" s="39"/>
      <c r="U33" s="39"/>
      <c r="V33" s="39"/>
      <c r="W33" s="254">
        <f>ROUND(BD54, 0)</f>
        <v>0</v>
      </c>
      <c r="X33" s="255"/>
      <c r="Y33" s="255"/>
      <c r="Z33" s="255"/>
      <c r="AA33" s="255"/>
      <c r="AB33" s="255"/>
      <c r="AC33" s="255"/>
      <c r="AD33" s="255"/>
      <c r="AE33" s="255"/>
      <c r="AF33" s="39"/>
      <c r="AG33" s="39"/>
      <c r="AH33" s="39"/>
      <c r="AI33" s="39"/>
      <c r="AJ33" s="39"/>
      <c r="AK33" s="254">
        <v>0</v>
      </c>
      <c r="AL33" s="255"/>
      <c r="AM33" s="255"/>
      <c r="AN33" s="255"/>
      <c r="AO33" s="255"/>
      <c r="AP33" s="39"/>
      <c r="AQ33" s="39"/>
      <c r="AR33" s="40"/>
    </row>
    <row r="34" spans="1:57" s="2" customFormat="1" ht="7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57</v>
      </c>
      <c r="U35" s="43"/>
      <c r="V35" s="43"/>
      <c r="W35" s="43"/>
      <c r="X35" s="260" t="s">
        <v>58</v>
      </c>
      <c r="Y35" s="258"/>
      <c r="Z35" s="258"/>
      <c r="AA35" s="258"/>
      <c r="AB35" s="258"/>
      <c r="AC35" s="43"/>
      <c r="AD35" s="43"/>
      <c r="AE35" s="43"/>
      <c r="AF35" s="43"/>
      <c r="AG35" s="43"/>
      <c r="AH35" s="43"/>
      <c r="AI35" s="43"/>
      <c r="AJ35" s="43"/>
      <c r="AK35" s="257">
        <f>SUM(AK26:AK33)</f>
        <v>0</v>
      </c>
      <c r="AL35" s="258"/>
      <c r="AM35" s="258"/>
      <c r="AN35" s="258"/>
      <c r="AO35" s="259"/>
      <c r="AP35" s="41"/>
      <c r="AQ35" s="41"/>
      <c r="AR35" s="37"/>
      <c r="BE35" s="32"/>
    </row>
    <row r="36" spans="1:57" s="2" customFormat="1" ht="7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7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7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5" customHeight="1">
      <c r="A42" s="32"/>
      <c r="B42" s="33"/>
      <c r="C42" s="20" t="s">
        <v>59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7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6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23_P_SO2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7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18" t="str">
        <f>K6</f>
        <v>REVITALIZACE ZELENÉ INFRASTRUKTURY NEMOCNICE HAVÍŘOV, p.o. - SO 2 Mobiliář</v>
      </c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54"/>
      <c r="AQ45" s="54"/>
      <c r="AR45" s="55"/>
    </row>
    <row r="46" spans="1:57" s="2" customFormat="1" ht="7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6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6" t="s">
        <v>24</v>
      </c>
      <c r="AJ47" s="34"/>
      <c r="AK47" s="34"/>
      <c r="AL47" s="34"/>
      <c r="AM47" s="220" t="str">
        <f>IF(AN8= "","",AN8)</f>
        <v>30. 11. 2023</v>
      </c>
      <c r="AN47" s="220"/>
      <c r="AO47" s="34"/>
      <c r="AP47" s="34"/>
      <c r="AQ47" s="34"/>
      <c r="AR47" s="37"/>
      <c r="BE47" s="32"/>
    </row>
    <row r="48" spans="1:57" s="2" customFormat="1" ht="7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15" customHeight="1">
      <c r="A49" s="32"/>
      <c r="B49" s="33"/>
      <c r="C49" s="26" t="s">
        <v>28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Nemocnice Havířov, příspěvková organizace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6" t="s">
        <v>36</v>
      </c>
      <c r="AJ49" s="34"/>
      <c r="AK49" s="34"/>
      <c r="AL49" s="34"/>
      <c r="AM49" s="227" t="str">
        <f>IF(E17="","",E17)</f>
        <v>Ing. Gabriela Pešková</v>
      </c>
      <c r="AN49" s="228"/>
      <c r="AO49" s="228"/>
      <c r="AP49" s="228"/>
      <c r="AQ49" s="34"/>
      <c r="AR49" s="37"/>
      <c r="AS49" s="221" t="s">
        <v>60</v>
      </c>
      <c r="AT49" s="222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15" customHeight="1">
      <c r="A50" s="32"/>
      <c r="B50" s="33"/>
      <c r="C50" s="26" t="s">
        <v>34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6" t="s">
        <v>41</v>
      </c>
      <c r="AJ50" s="34"/>
      <c r="AK50" s="34"/>
      <c r="AL50" s="34"/>
      <c r="AM50" s="227" t="str">
        <f>IF(E20="","",E20)</f>
        <v>Ing. M. Cabáková</v>
      </c>
      <c r="AN50" s="228"/>
      <c r="AO50" s="228"/>
      <c r="AP50" s="228"/>
      <c r="AQ50" s="34"/>
      <c r="AR50" s="37"/>
      <c r="AS50" s="223"/>
      <c r="AT50" s="224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7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25"/>
      <c r="AT51" s="226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29" t="s">
        <v>61</v>
      </c>
      <c r="D52" s="230"/>
      <c r="E52" s="230"/>
      <c r="F52" s="230"/>
      <c r="G52" s="230"/>
      <c r="H52" s="64"/>
      <c r="I52" s="232" t="s">
        <v>62</v>
      </c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1" t="s">
        <v>63</v>
      </c>
      <c r="AH52" s="230"/>
      <c r="AI52" s="230"/>
      <c r="AJ52" s="230"/>
      <c r="AK52" s="230"/>
      <c r="AL52" s="230"/>
      <c r="AM52" s="230"/>
      <c r="AN52" s="232" t="s">
        <v>64</v>
      </c>
      <c r="AO52" s="230"/>
      <c r="AP52" s="230"/>
      <c r="AQ52" s="65" t="s">
        <v>65</v>
      </c>
      <c r="AR52" s="37"/>
      <c r="AS52" s="66" t="s">
        <v>66</v>
      </c>
      <c r="AT52" s="67" t="s">
        <v>67</v>
      </c>
      <c r="AU52" s="67" t="s">
        <v>68</v>
      </c>
      <c r="AV52" s="67" t="s">
        <v>69</v>
      </c>
      <c r="AW52" s="67" t="s">
        <v>70</v>
      </c>
      <c r="AX52" s="67" t="s">
        <v>71</v>
      </c>
      <c r="AY52" s="67" t="s">
        <v>72</v>
      </c>
      <c r="AZ52" s="67" t="s">
        <v>73</v>
      </c>
      <c r="BA52" s="67" t="s">
        <v>74</v>
      </c>
      <c r="BB52" s="67" t="s">
        <v>75</v>
      </c>
      <c r="BC52" s="67" t="s">
        <v>76</v>
      </c>
      <c r="BD52" s="68" t="s">
        <v>77</v>
      </c>
      <c r="BE52" s="32"/>
    </row>
    <row r="53" spans="1:91" s="2" customFormat="1" ht="10.7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" customHeight="1">
      <c r="B54" s="72"/>
      <c r="C54" s="73" t="s">
        <v>78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40">
        <f>ROUND(AG55+AG58+AG60,0)</f>
        <v>0</v>
      </c>
      <c r="AH54" s="240"/>
      <c r="AI54" s="240"/>
      <c r="AJ54" s="240"/>
      <c r="AK54" s="240"/>
      <c r="AL54" s="240"/>
      <c r="AM54" s="240"/>
      <c r="AN54" s="241">
        <f t="shared" ref="AN54:AN61" si="0">SUM(AG54,AT54)</f>
        <v>0</v>
      </c>
      <c r="AO54" s="241"/>
      <c r="AP54" s="241"/>
      <c r="AQ54" s="76" t="s">
        <v>33</v>
      </c>
      <c r="AR54" s="77"/>
      <c r="AS54" s="78">
        <f>ROUND(AS55+AS58+AS60,0)</f>
        <v>0</v>
      </c>
      <c r="AT54" s="79">
        <f t="shared" ref="AT54:AT61" si="1">ROUND(SUM(AV54:AW54),0)</f>
        <v>0</v>
      </c>
      <c r="AU54" s="80">
        <f>ROUND(AU55+AU58+AU60,5)</f>
        <v>0</v>
      </c>
      <c r="AV54" s="79">
        <f>ROUND(AZ54*L29,0)</f>
        <v>0</v>
      </c>
      <c r="AW54" s="79">
        <f>ROUND(BA54*L30,0)</f>
        <v>0</v>
      </c>
      <c r="AX54" s="79">
        <f>ROUND(BB54*L29,0)</f>
        <v>0</v>
      </c>
      <c r="AY54" s="79">
        <f>ROUND(BC54*L30,0)</f>
        <v>0</v>
      </c>
      <c r="AZ54" s="79">
        <f>ROUND(AZ55+AZ58+AZ60,0)</f>
        <v>0</v>
      </c>
      <c r="BA54" s="79">
        <f>ROUND(BA55+BA58+BA60,0)</f>
        <v>0</v>
      </c>
      <c r="BB54" s="79">
        <f>ROUND(BB55+BB58+BB60,0)</f>
        <v>0</v>
      </c>
      <c r="BC54" s="79">
        <f>ROUND(BC55+BC58+BC60,0)</f>
        <v>0</v>
      </c>
      <c r="BD54" s="81">
        <f>ROUND(BD55+BD58+BD60,0)</f>
        <v>0</v>
      </c>
      <c r="BS54" s="82" t="s">
        <v>79</v>
      </c>
      <c r="BT54" s="82" t="s">
        <v>80</v>
      </c>
      <c r="BU54" s="83" t="s">
        <v>81</v>
      </c>
      <c r="BV54" s="82" t="s">
        <v>82</v>
      </c>
      <c r="BW54" s="82" t="s">
        <v>5</v>
      </c>
      <c r="BX54" s="82" t="s">
        <v>83</v>
      </c>
      <c r="CL54" s="82" t="s">
        <v>19</v>
      </c>
    </row>
    <row r="55" spans="1:91" s="7" customFormat="1" ht="16.5" customHeight="1">
      <c r="B55" s="84"/>
      <c r="C55" s="85"/>
      <c r="D55" s="236" t="s">
        <v>84</v>
      </c>
      <c r="E55" s="236"/>
      <c r="F55" s="236"/>
      <c r="G55" s="236"/>
      <c r="H55" s="236"/>
      <c r="I55" s="86"/>
      <c r="J55" s="236" t="s">
        <v>85</v>
      </c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  <c r="AF55" s="236"/>
      <c r="AG55" s="233">
        <f>ROUND(SUM(AG56:AG57),0)</f>
        <v>0</v>
      </c>
      <c r="AH55" s="234"/>
      <c r="AI55" s="234"/>
      <c r="AJ55" s="234"/>
      <c r="AK55" s="234"/>
      <c r="AL55" s="234"/>
      <c r="AM55" s="234"/>
      <c r="AN55" s="235">
        <f t="shared" si="0"/>
        <v>0</v>
      </c>
      <c r="AO55" s="234"/>
      <c r="AP55" s="234"/>
      <c r="AQ55" s="87" t="s">
        <v>86</v>
      </c>
      <c r="AR55" s="88"/>
      <c r="AS55" s="89">
        <f>ROUND(SUM(AS56:AS57),0)</f>
        <v>0</v>
      </c>
      <c r="AT55" s="90">
        <f t="shared" si="1"/>
        <v>0</v>
      </c>
      <c r="AU55" s="91">
        <f>ROUND(SUM(AU56:AU57),5)</f>
        <v>0</v>
      </c>
      <c r="AV55" s="90">
        <f>ROUND(AZ55*L29,0)</f>
        <v>0</v>
      </c>
      <c r="AW55" s="90">
        <f>ROUND(BA55*L30,0)</f>
        <v>0</v>
      </c>
      <c r="AX55" s="90">
        <f>ROUND(BB55*L29,0)</f>
        <v>0</v>
      </c>
      <c r="AY55" s="90">
        <f>ROUND(BC55*L30,0)</f>
        <v>0</v>
      </c>
      <c r="AZ55" s="90">
        <f>ROUND(SUM(AZ56:AZ57),0)</f>
        <v>0</v>
      </c>
      <c r="BA55" s="90">
        <f>ROUND(SUM(BA56:BA57),0)</f>
        <v>0</v>
      </c>
      <c r="BB55" s="90">
        <f>ROUND(SUM(BB56:BB57),0)</f>
        <v>0</v>
      </c>
      <c r="BC55" s="90">
        <f>ROUND(SUM(BC56:BC57),0)</f>
        <v>0</v>
      </c>
      <c r="BD55" s="92">
        <f>ROUND(SUM(BD56:BD57),0)</f>
        <v>0</v>
      </c>
      <c r="BS55" s="93" t="s">
        <v>79</v>
      </c>
      <c r="BT55" s="93" t="s">
        <v>40</v>
      </c>
      <c r="BU55" s="93" t="s">
        <v>81</v>
      </c>
      <c r="BV55" s="93" t="s">
        <v>82</v>
      </c>
      <c r="BW55" s="93" t="s">
        <v>87</v>
      </c>
      <c r="BX55" s="93" t="s">
        <v>5</v>
      </c>
      <c r="CL55" s="93" t="s">
        <v>19</v>
      </c>
      <c r="CM55" s="93" t="s">
        <v>21</v>
      </c>
    </row>
    <row r="56" spans="1:91" s="4" customFormat="1" ht="16.5" customHeight="1">
      <c r="A56" s="94" t="s">
        <v>88</v>
      </c>
      <c r="B56" s="49"/>
      <c r="C56" s="95"/>
      <c r="D56" s="95"/>
      <c r="E56" s="239" t="s">
        <v>89</v>
      </c>
      <c r="F56" s="239"/>
      <c r="G56" s="239"/>
      <c r="H56" s="239"/>
      <c r="I56" s="239"/>
      <c r="J56" s="95"/>
      <c r="K56" s="239" t="s">
        <v>90</v>
      </c>
      <c r="L56" s="239"/>
      <c r="M56" s="239"/>
      <c r="N56" s="239"/>
      <c r="O56" s="239"/>
      <c r="P56" s="239"/>
      <c r="Q56" s="239"/>
      <c r="R56" s="239"/>
      <c r="S56" s="239"/>
      <c r="T56" s="239"/>
      <c r="U56" s="239"/>
      <c r="V56" s="239"/>
      <c r="W56" s="239"/>
      <c r="X56" s="239"/>
      <c r="Y56" s="239"/>
      <c r="Z56" s="239"/>
      <c r="AA56" s="239"/>
      <c r="AB56" s="239"/>
      <c r="AC56" s="239"/>
      <c r="AD56" s="239"/>
      <c r="AE56" s="239"/>
      <c r="AF56" s="239"/>
      <c r="AG56" s="237">
        <f>'I - 2.6.1. Mobiliář s veg...'!J32</f>
        <v>0</v>
      </c>
      <c r="AH56" s="238"/>
      <c r="AI56" s="238"/>
      <c r="AJ56" s="238"/>
      <c r="AK56" s="238"/>
      <c r="AL56" s="238"/>
      <c r="AM56" s="238"/>
      <c r="AN56" s="237">
        <f t="shared" si="0"/>
        <v>0</v>
      </c>
      <c r="AO56" s="238"/>
      <c r="AP56" s="238"/>
      <c r="AQ56" s="96" t="s">
        <v>91</v>
      </c>
      <c r="AR56" s="51"/>
      <c r="AS56" s="97">
        <v>0</v>
      </c>
      <c r="AT56" s="98">
        <f t="shared" si="1"/>
        <v>0</v>
      </c>
      <c r="AU56" s="99">
        <f>'I - 2.6.1. Mobiliář s veg...'!P87</f>
        <v>0</v>
      </c>
      <c r="AV56" s="98">
        <f>'I - 2.6.1. Mobiliář s veg...'!J35</f>
        <v>0</v>
      </c>
      <c r="AW56" s="98">
        <f>'I - 2.6.1. Mobiliář s veg...'!J36</f>
        <v>0</v>
      </c>
      <c r="AX56" s="98">
        <f>'I - 2.6.1. Mobiliář s veg...'!J37</f>
        <v>0</v>
      </c>
      <c r="AY56" s="98">
        <f>'I - 2.6.1. Mobiliář s veg...'!J38</f>
        <v>0</v>
      </c>
      <c r="AZ56" s="98">
        <f>'I - 2.6.1. Mobiliář s veg...'!F35</f>
        <v>0</v>
      </c>
      <c r="BA56" s="98">
        <f>'I - 2.6.1. Mobiliář s veg...'!F36</f>
        <v>0</v>
      </c>
      <c r="BB56" s="98">
        <f>'I - 2.6.1. Mobiliář s veg...'!F37</f>
        <v>0</v>
      </c>
      <c r="BC56" s="98">
        <f>'I - 2.6.1. Mobiliář s veg...'!F38</f>
        <v>0</v>
      </c>
      <c r="BD56" s="100">
        <f>'I - 2.6.1. Mobiliář s veg...'!F39</f>
        <v>0</v>
      </c>
      <c r="BT56" s="101" t="s">
        <v>21</v>
      </c>
      <c r="BV56" s="101" t="s">
        <v>82</v>
      </c>
      <c r="BW56" s="101" t="s">
        <v>92</v>
      </c>
      <c r="BX56" s="101" t="s">
        <v>87</v>
      </c>
      <c r="CL56" s="101" t="s">
        <v>19</v>
      </c>
    </row>
    <row r="57" spans="1:91" s="4" customFormat="1" ht="16.5" customHeight="1">
      <c r="A57" s="94" t="s">
        <v>88</v>
      </c>
      <c r="B57" s="49"/>
      <c r="C57" s="95"/>
      <c r="D57" s="95"/>
      <c r="E57" s="239" t="s">
        <v>93</v>
      </c>
      <c r="F57" s="239"/>
      <c r="G57" s="239"/>
      <c r="H57" s="239"/>
      <c r="I57" s="239"/>
      <c r="J57" s="95"/>
      <c r="K57" s="239" t="s">
        <v>94</v>
      </c>
      <c r="L57" s="239"/>
      <c r="M57" s="239"/>
      <c r="N57" s="239"/>
      <c r="O57" s="239"/>
      <c r="P57" s="239"/>
      <c r="Q57" s="239"/>
      <c r="R57" s="239"/>
      <c r="S57" s="239"/>
      <c r="T57" s="239"/>
      <c r="U57" s="239"/>
      <c r="V57" s="239"/>
      <c r="W57" s="239"/>
      <c r="X57" s="239"/>
      <c r="Y57" s="239"/>
      <c r="Z57" s="239"/>
      <c r="AA57" s="239"/>
      <c r="AB57" s="239"/>
      <c r="AC57" s="239"/>
      <c r="AD57" s="239"/>
      <c r="AE57" s="239"/>
      <c r="AF57" s="239"/>
      <c r="AG57" s="237">
        <f>'J - 2.6.2. Mobiliář se so...'!J32</f>
        <v>0</v>
      </c>
      <c r="AH57" s="238"/>
      <c r="AI57" s="238"/>
      <c r="AJ57" s="238"/>
      <c r="AK57" s="238"/>
      <c r="AL57" s="238"/>
      <c r="AM57" s="238"/>
      <c r="AN57" s="237">
        <f t="shared" si="0"/>
        <v>0</v>
      </c>
      <c r="AO57" s="238"/>
      <c r="AP57" s="238"/>
      <c r="AQ57" s="96" t="s">
        <v>91</v>
      </c>
      <c r="AR57" s="51"/>
      <c r="AS57" s="97">
        <v>0</v>
      </c>
      <c r="AT57" s="98">
        <f t="shared" si="1"/>
        <v>0</v>
      </c>
      <c r="AU57" s="99">
        <f>'J - 2.6.2. Mobiliář se so...'!P87</f>
        <v>0</v>
      </c>
      <c r="AV57" s="98">
        <f>'J - 2.6.2. Mobiliář se so...'!J35</f>
        <v>0</v>
      </c>
      <c r="AW57" s="98">
        <f>'J - 2.6.2. Mobiliář se so...'!J36</f>
        <v>0</v>
      </c>
      <c r="AX57" s="98">
        <f>'J - 2.6.2. Mobiliář se so...'!J37</f>
        <v>0</v>
      </c>
      <c r="AY57" s="98">
        <f>'J - 2.6.2. Mobiliář se so...'!J38</f>
        <v>0</v>
      </c>
      <c r="AZ57" s="98">
        <f>'J - 2.6.2. Mobiliář se so...'!F35</f>
        <v>0</v>
      </c>
      <c r="BA57" s="98">
        <f>'J - 2.6.2. Mobiliář se so...'!F36</f>
        <v>0</v>
      </c>
      <c r="BB57" s="98">
        <f>'J - 2.6.2. Mobiliář se so...'!F37</f>
        <v>0</v>
      </c>
      <c r="BC57" s="98">
        <f>'J - 2.6.2. Mobiliář se so...'!F38</f>
        <v>0</v>
      </c>
      <c r="BD57" s="100">
        <f>'J - 2.6.2. Mobiliář se so...'!F39</f>
        <v>0</v>
      </c>
      <c r="BT57" s="101" t="s">
        <v>21</v>
      </c>
      <c r="BV57" s="101" t="s">
        <v>82</v>
      </c>
      <c r="BW57" s="101" t="s">
        <v>95</v>
      </c>
      <c r="BX57" s="101" t="s">
        <v>87</v>
      </c>
      <c r="CL57" s="101" t="s">
        <v>19</v>
      </c>
    </row>
    <row r="58" spans="1:91" s="7" customFormat="1" ht="16.5" customHeight="1">
      <c r="B58" s="84"/>
      <c r="C58" s="85"/>
      <c r="D58" s="236" t="s">
        <v>96</v>
      </c>
      <c r="E58" s="236"/>
      <c r="F58" s="236"/>
      <c r="G58" s="236"/>
      <c r="H58" s="236"/>
      <c r="I58" s="86"/>
      <c r="J58" s="236" t="s">
        <v>97</v>
      </c>
      <c r="K58" s="236"/>
      <c r="L58" s="236"/>
      <c r="M58" s="236"/>
      <c r="N58" s="236"/>
      <c r="O58" s="236"/>
      <c r="P58" s="236"/>
      <c r="Q58" s="236"/>
      <c r="R58" s="236"/>
      <c r="S58" s="236"/>
      <c r="T58" s="236"/>
      <c r="U58" s="236"/>
      <c r="V58" s="236"/>
      <c r="W58" s="236"/>
      <c r="X58" s="236"/>
      <c r="Y58" s="236"/>
      <c r="Z58" s="236"/>
      <c r="AA58" s="236"/>
      <c r="AB58" s="236"/>
      <c r="AC58" s="236"/>
      <c r="AD58" s="236"/>
      <c r="AE58" s="236"/>
      <c r="AF58" s="236"/>
      <c r="AG58" s="233">
        <f>ROUND(AG59,0)</f>
        <v>0</v>
      </c>
      <c r="AH58" s="234"/>
      <c r="AI58" s="234"/>
      <c r="AJ58" s="234"/>
      <c r="AK58" s="234"/>
      <c r="AL58" s="234"/>
      <c r="AM58" s="234"/>
      <c r="AN58" s="235">
        <f t="shared" si="0"/>
        <v>0</v>
      </c>
      <c r="AO58" s="234"/>
      <c r="AP58" s="234"/>
      <c r="AQ58" s="87" t="s">
        <v>86</v>
      </c>
      <c r="AR58" s="88"/>
      <c r="AS58" s="89">
        <f>ROUND(AS59,0)</f>
        <v>0</v>
      </c>
      <c r="AT58" s="90">
        <f t="shared" si="1"/>
        <v>0</v>
      </c>
      <c r="AU58" s="91">
        <f>ROUND(AU59,5)</f>
        <v>0</v>
      </c>
      <c r="AV58" s="90">
        <f>ROUND(AZ58*L29,0)</f>
        <v>0</v>
      </c>
      <c r="AW58" s="90">
        <f>ROUND(BA58*L30,0)</f>
        <v>0</v>
      </c>
      <c r="AX58" s="90">
        <f>ROUND(BB58*L29,0)</f>
        <v>0</v>
      </c>
      <c r="AY58" s="90">
        <f>ROUND(BC58*L30,0)</f>
        <v>0</v>
      </c>
      <c r="AZ58" s="90">
        <f>ROUND(AZ59,0)</f>
        <v>0</v>
      </c>
      <c r="BA58" s="90">
        <f>ROUND(BA59,0)</f>
        <v>0</v>
      </c>
      <c r="BB58" s="90">
        <f>ROUND(BB59,0)</f>
        <v>0</v>
      </c>
      <c r="BC58" s="90">
        <f>ROUND(BC59,0)</f>
        <v>0</v>
      </c>
      <c r="BD58" s="92">
        <f>ROUND(BD59,0)</f>
        <v>0</v>
      </c>
      <c r="BS58" s="93" t="s">
        <v>79</v>
      </c>
      <c r="BT58" s="93" t="s">
        <v>40</v>
      </c>
      <c r="BU58" s="93" t="s">
        <v>81</v>
      </c>
      <c r="BV58" s="93" t="s">
        <v>82</v>
      </c>
      <c r="BW58" s="93" t="s">
        <v>98</v>
      </c>
      <c r="BX58" s="93" t="s">
        <v>5</v>
      </c>
      <c r="CL58" s="93" t="s">
        <v>19</v>
      </c>
      <c r="CM58" s="93" t="s">
        <v>21</v>
      </c>
    </row>
    <row r="59" spans="1:91" s="4" customFormat="1" ht="16.5" customHeight="1">
      <c r="A59" s="94" t="s">
        <v>88</v>
      </c>
      <c r="B59" s="49"/>
      <c r="C59" s="95"/>
      <c r="D59" s="95"/>
      <c r="E59" s="239" t="s">
        <v>99</v>
      </c>
      <c r="F59" s="239"/>
      <c r="G59" s="239"/>
      <c r="H59" s="239"/>
      <c r="I59" s="239"/>
      <c r="J59" s="95"/>
      <c r="K59" s="239" t="s">
        <v>100</v>
      </c>
      <c r="L59" s="239"/>
      <c r="M59" s="239"/>
      <c r="N59" s="239"/>
      <c r="O59" s="239"/>
      <c r="P59" s="239"/>
      <c r="Q59" s="239"/>
      <c r="R59" s="239"/>
      <c r="S59" s="239"/>
      <c r="T59" s="239"/>
      <c r="U59" s="239"/>
      <c r="V59" s="239"/>
      <c r="W59" s="239"/>
      <c r="X59" s="239"/>
      <c r="Y59" s="239"/>
      <c r="Z59" s="239"/>
      <c r="AA59" s="239"/>
      <c r="AB59" s="239"/>
      <c r="AC59" s="239"/>
      <c r="AD59" s="239"/>
      <c r="AE59" s="239"/>
      <c r="AF59" s="239"/>
      <c r="AG59" s="237">
        <f>'N - 2.6.3. Mobiliář ostatní'!J32</f>
        <v>0</v>
      </c>
      <c r="AH59" s="238"/>
      <c r="AI59" s="238"/>
      <c r="AJ59" s="238"/>
      <c r="AK59" s="238"/>
      <c r="AL59" s="238"/>
      <c r="AM59" s="238"/>
      <c r="AN59" s="237">
        <f t="shared" si="0"/>
        <v>0</v>
      </c>
      <c r="AO59" s="238"/>
      <c r="AP59" s="238"/>
      <c r="AQ59" s="96" t="s">
        <v>91</v>
      </c>
      <c r="AR59" s="51"/>
      <c r="AS59" s="97">
        <v>0</v>
      </c>
      <c r="AT59" s="98">
        <f t="shared" si="1"/>
        <v>0</v>
      </c>
      <c r="AU59" s="99">
        <f>'N - 2.6.3. Mobiliář ostatní'!P87</f>
        <v>0</v>
      </c>
      <c r="AV59" s="98">
        <f>'N - 2.6.3. Mobiliář ostatní'!J35</f>
        <v>0</v>
      </c>
      <c r="AW59" s="98">
        <f>'N - 2.6.3. Mobiliář ostatní'!J36</f>
        <v>0</v>
      </c>
      <c r="AX59" s="98">
        <f>'N - 2.6.3. Mobiliář ostatní'!J37</f>
        <v>0</v>
      </c>
      <c r="AY59" s="98">
        <f>'N - 2.6.3. Mobiliář ostatní'!J38</f>
        <v>0</v>
      </c>
      <c r="AZ59" s="98">
        <f>'N - 2.6.3. Mobiliář ostatní'!F35</f>
        <v>0</v>
      </c>
      <c r="BA59" s="98">
        <f>'N - 2.6.3. Mobiliář ostatní'!F36</f>
        <v>0</v>
      </c>
      <c r="BB59" s="98">
        <f>'N - 2.6.3. Mobiliář ostatní'!F37</f>
        <v>0</v>
      </c>
      <c r="BC59" s="98">
        <f>'N - 2.6.3. Mobiliář ostatní'!F38</f>
        <v>0</v>
      </c>
      <c r="BD59" s="100">
        <f>'N - 2.6.3. Mobiliář ostatní'!F39</f>
        <v>0</v>
      </c>
      <c r="BT59" s="101" t="s">
        <v>21</v>
      </c>
      <c r="BV59" s="101" t="s">
        <v>82</v>
      </c>
      <c r="BW59" s="101" t="s">
        <v>101</v>
      </c>
      <c r="BX59" s="101" t="s">
        <v>98</v>
      </c>
      <c r="CL59" s="101" t="s">
        <v>19</v>
      </c>
    </row>
    <row r="60" spans="1:91" s="7" customFormat="1" ht="16.5" customHeight="1">
      <c r="B60" s="84"/>
      <c r="C60" s="85"/>
      <c r="D60" s="236" t="s">
        <v>102</v>
      </c>
      <c r="E60" s="236"/>
      <c r="F60" s="236"/>
      <c r="G60" s="236"/>
      <c r="H60" s="236"/>
      <c r="I60" s="86"/>
      <c r="J60" s="236" t="s">
        <v>103</v>
      </c>
      <c r="K60" s="236"/>
      <c r="L60" s="236"/>
      <c r="M60" s="236"/>
      <c r="N60" s="236"/>
      <c r="O60" s="236"/>
      <c r="P60" s="236"/>
      <c r="Q60" s="236"/>
      <c r="R60" s="236"/>
      <c r="S60" s="236"/>
      <c r="T60" s="236"/>
      <c r="U60" s="236"/>
      <c r="V60" s="236"/>
      <c r="W60" s="236"/>
      <c r="X60" s="236"/>
      <c r="Y60" s="236"/>
      <c r="Z60" s="236"/>
      <c r="AA60" s="236"/>
      <c r="AB60" s="236"/>
      <c r="AC60" s="236"/>
      <c r="AD60" s="236"/>
      <c r="AE60" s="236"/>
      <c r="AF60" s="236"/>
      <c r="AG60" s="233">
        <f>ROUND(AG61,0)</f>
        <v>0</v>
      </c>
      <c r="AH60" s="234"/>
      <c r="AI60" s="234"/>
      <c r="AJ60" s="234"/>
      <c r="AK60" s="234"/>
      <c r="AL60" s="234"/>
      <c r="AM60" s="234"/>
      <c r="AN60" s="235">
        <f t="shared" si="0"/>
        <v>0</v>
      </c>
      <c r="AO60" s="234"/>
      <c r="AP60" s="234"/>
      <c r="AQ60" s="87" t="s">
        <v>86</v>
      </c>
      <c r="AR60" s="88"/>
      <c r="AS60" s="89">
        <f>ROUND(AS61,0)</f>
        <v>0</v>
      </c>
      <c r="AT60" s="90">
        <f t="shared" si="1"/>
        <v>0</v>
      </c>
      <c r="AU60" s="91">
        <f>ROUND(AU61,5)</f>
        <v>0</v>
      </c>
      <c r="AV60" s="90">
        <f>ROUND(AZ60*L29,0)</f>
        <v>0</v>
      </c>
      <c r="AW60" s="90">
        <f>ROUND(BA60*L30,0)</f>
        <v>0</v>
      </c>
      <c r="AX60" s="90">
        <f>ROUND(BB60*L29,0)</f>
        <v>0</v>
      </c>
      <c r="AY60" s="90">
        <f>ROUND(BC60*L30,0)</f>
        <v>0</v>
      </c>
      <c r="AZ60" s="90">
        <f>ROUND(AZ61,0)</f>
        <v>0</v>
      </c>
      <c r="BA60" s="90">
        <f>ROUND(BA61,0)</f>
        <v>0</v>
      </c>
      <c r="BB60" s="90">
        <f>ROUND(BB61,0)</f>
        <v>0</v>
      </c>
      <c r="BC60" s="90">
        <f>ROUND(BC61,0)</f>
        <v>0</v>
      </c>
      <c r="BD60" s="92">
        <f>ROUND(BD61,0)</f>
        <v>0</v>
      </c>
      <c r="BS60" s="93" t="s">
        <v>79</v>
      </c>
      <c r="BT60" s="93" t="s">
        <v>40</v>
      </c>
      <c r="BU60" s="93" t="s">
        <v>81</v>
      </c>
      <c r="BV60" s="93" t="s">
        <v>82</v>
      </c>
      <c r="BW60" s="93" t="s">
        <v>104</v>
      </c>
      <c r="BX60" s="93" t="s">
        <v>5</v>
      </c>
      <c r="CL60" s="93" t="s">
        <v>19</v>
      </c>
      <c r="CM60" s="93" t="s">
        <v>21</v>
      </c>
    </row>
    <row r="61" spans="1:91" s="4" customFormat="1" ht="16.5" customHeight="1">
      <c r="A61" s="94" t="s">
        <v>88</v>
      </c>
      <c r="B61" s="49"/>
      <c r="C61" s="95"/>
      <c r="D61" s="95"/>
      <c r="E61" s="239" t="s">
        <v>105</v>
      </c>
      <c r="F61" s="239"/>
      <c r="G61" s="239"/>
      <c r="H61" s="239"/>
      <c r="I61" s="239"/>
      <c r="J61" s="95"/>
      <c r="K61" s="239" t="s">
        <v>106</v>
      </c>
      <c r="L61" s="239"/>
      <c r="M61" s="239"/>
      <c r="N61" s="239"/>
      <c r="O61" s="239"/>
      <c r="P61" s="239"/>
      <c r="Q61" s="239"/>
      <c r="R61" s="239"/>
      <c r="S61" s="239"/>
      <c r="T61" s="239"/>
      <c r="U61" s="239"/>
      <c r="V61" s="239"/>
      <c r="W61" s="239"/>
      <c r="X61" s="239"/>
      <c r="Y61" s="239"/>
      <c r="Z61" s="239"/>
      <c r="AA61" s="239"/>
      <c r="AB61" s="239"/>
      <c r="AC61" s="239"/>
      <c r="AD61" s="239"/>
      <c r="AE61" s="239"/>
      <c r="AF61" s="239"/>
      <c r="AG61" s="237">
        <f>'R - Vedlejší a ostatní ná...'!J32</f>
        <v>0</v>
      </c>
      <c r="AH61" s="238"/>
      <c r="AI61" s="238"/>
      <c r="AJ61" s="238"/>
      <c r="AK61" s="238"/>
      <c r="AL61" s="238"/>
      <c r="AM61" s="238"/>
      <c r="AN61" s="237">
        <f t="shared" si="0"/>
        <v>0</v>
      </c>
      <c r="AO61" s="238"/>
      <c r="AP61" s="238"/>
      <c r="AQ61" s="96" t="s">
        <v>91</v>
      </c>
      <c r="AR61" s="51"/>
      <c r="AS61" s="102">
        <v>0</v>
      </c>
      <c r="AT61" s="103">
        <f t="shared" si="1"/>
        <v>0</v>
      </c>
      <c r="AU61" s="104">
        <f>'R - Vedlejší a ostatní ná...'!P91</f>
        <v>0</v>
      </c>
      <c r="AV61" s="103">
        <f>'R - Vedlejší a ostatní ná...'!J35</f>
        <v>0</v>
      </c>
      <c r="AW61" s="103">
        <f>'R - Vedlejší a ostatní ná...'!J36</f>
        <v>0</v>
      </c>
      <c r="AX61" s="103">
        <f>'R - Vedlejší a ostatní ná...'!J37</f>
        <v>0</v>
      </c>
      <c r="AY61" s="103">
        <f>'R - Vedlejší a ostatní ná...'!J38</f>
        <v>0</v>
      </c>
      <c r="AZ61" s="103">
        <f>'R - Vedlejší a ostatní ná...'!F35</f>
        <v>0</v>
      </c>
      <c r="BA61" s="103">
        <f>'R - Vedlejší a ostatní ná...'!F36</f>
        <v>0</v>
      </c>
      <c r="BB61" s="103">
        <f>'R - Vedlejší a ostatní ná...'!F37</f>
        <v>0</v>
      </c>
      <c r="BC61" s="103">
        <f>'R - Vedlejší a ostatní ná...'!F38</f>
        <v>0</v>
      </c>
      <c r="BD61" s="105">
        <f>'R - Vedlejší a ostatní ná...'!F39</f>
        <v>0</v>
      </c>
      <c r="BT61" s="101" t="s">
        <v>21</v>
      </c>
      <c r="BV61" s="101" t="s">
        <v>82</v>
      </c>
      <c r="BW61" s="101" t="s">
        <v>107</v>
      </c>
      <c r="BX61" s="101" t="s">
        <v>104</v>
      </c>
      <c r="CL61" s="101" t="s">
        <v>19</v>
      </c>
    </row>
    <row r="62" spans="1:91" s="2" customFormat="1" ht="30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7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</row>
    <row r="63" spans="1:91" s="2" customFormat="1" ht="7" customHeight="1">
      <c r="A63" s="32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37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</row>
  </sheetData>
  <sheetProtection algorithmName="SHA-512" hashValue="ZPWU8eyV4a9T+kukk9i/uxtglAnczQH95vwbhdzsMbyKVSMTeoFjM8HhrrxhWQlGdQpLpUtSMqw+09VwutcbCA==" saltValue="SjgfYI2vb3xuxgJbvjoBHkHAJXWFtidRCquY6twjXTb5XH+CvYzM/Q1CWWuVQ5cc8S0v0wVGjWZSCCbndYXMSg==" spinCount="100000" sheet="1" objects="1" scenarios="1" formatColumns="0" formatRows="0"/>
  <mergeCells count="66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I - 2.6.1. Mobiliář s veg...'!C2" display="/"/>
    <hyperlink ref="A57" location="'J - 2.6.2. Mobiliář se so...'!C2" display="/"/>
    <hyperlink ref="A59" location="'N - 2.6.3. Mobiliář ostatní'!C2" display="/"/>
    <hyperlink ref="A61" location="'R - Vedlejší a ostatn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6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92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21</v>
      </c>
    </row>
    <row r="4" spans="1:46" s="1" customFormat="1" ht="25" customHeight="1">
      <c r="B4" s="17"/>
      <c r="D4" s="108" t="s">
        <v>108</v>
      </c>
      <c r="L4" s="17"/>
      <c r="M4" s="109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0" t="s">
        <v>16</v>
      </c>
      <c r="L6" s="17"/>
    </row>
    <row r="7" spans="1:46" s="1" customFormat="1" ht="26.25" customHeight="1">
      <c r="B7" s="17"/>
      <c r="E7" s="262" t="str">
        <f>'Rekapitulace stavby'!K6</f>
        <v>REVITALIZACE ZELENÉ INFRASTRUKTURY NEMOCNICE HAVÍŘOV, p.o. - SO 2 Mobiliář</v>
      </c>
      <c r="F7" s="263"/>
      <c r="G7" s="263"/>
      <c r="H7" s="263"/>
      <c r="L7" s="17"/>
    </row>
    <row r="8" spans="1:46" s="1" customFormat="1" ht="12" customHeight="1">
      <c r="B8" s="17"/>
      <c r="D8" s="110" t="s">
        <v>109</v>
      </c>
      <c r="L8" s="17"/>
    </row>
    <row r="9" spans="1:46" s="2" customFormat="1" ht="16.5" customHeight="1">
      <c r="A9" s="32"/>
      <c r="B9" s="37"/>
      <c r="C9" s="32"/>
      <c r="D9" s="32"/>
      <c r="E9" s="262" t="s">
        <v>110</v>
      </c>
      <c r="F9" s="264"/>
      <c r="G9" s="264"/>
      <c r="H9" s="264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111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65" t="s">
        <v>112</v>
      </c>
      <c r="F11" s="264"/>
      <c r="G11" s="264"/>
      <c r="H11" s="264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33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30. 11. 2023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28</v>
      </c>
      <c r="E16" s="32"/>
      <c r="F16" s="32"/>
      <c r="G16" s="32"/>
      <c r="H16" s="32"/>
      <c r="I16" s="110" t="s">
        <v>29</v>
      </c>
      <c r="J16" s="101" t="s">
        <v>30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31</v>
      </c>
      <c r="F17" s="32"/>
      <c r="G17" s="32"/>
      <c r="H17" s="32"/>
      <c r="I17" s="110" t="s">
        <v>32</v>
      </c>
      <c r="J17" s="101" t="s">
        <v>33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34</v>
      </c>
      <c r="E19" s="32"/>
      <c r="F19" s="32"/>
      <c r="G19" s="32"/>
      <c r="H19" s="32"/>
      <c r="I19" s="110" t="s">
        <v>29</v>
      </c>
      <c r="J19" s="27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66" t="str">
        <f>'Rekapitulace stavby'!E14</f>
        <v>Vyplň údaj</v>
      </c>
      <c r="F20" s="267"/>
      <c r="G20" s="267"/>
      <c r="H20" s="267"/>
      <c r="I20" s="110" t="s">
        <v>32</v>
      </c>
      <c r="J20" s="27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36</v>
      </c>
      <c r="E22" s="32"/>
      <c r="F22" s="32"/>
      <c r="G22" s="32"/>
      <c r="H22" s="32"/>
      <c r="I22" s="110" t="s">
        <v>29</v>
      </c>
      <c r="J22" s="101" t="s">
        <v>37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38</v>
      </c>
      <c r="F23" s="32"/>
      <c r="G23" s="32"/>
      <c r="H23" s="32"/>
      <c r="I23" s="110" t="s">
        <v>32</v>
      </c>
      <c r="J23" s="101" t="s">
        <v>33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41</v>
      </c>
      <c r="E25" s="32"/>
      <c r="F25" s="32"/>
      <c r="G25" s="32"/>
      <c r="H25" s="32"/>
      <c r="I25" s="110" t="s">
        <v>29</v>
      </c>
      <c r="J25" s="101" t="s">
        <v>42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43</v>
      </c>
      <c r="F26" s="32"/>
      <c r="G26" s="32"/>
      <c r="H26" s="32"/>
      <c r="I26" s="110" t="s">
        <v>32</v>
      </c>
      <c r="J26" s="101" t="s">
        <v>33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268" t="s">
        <v>33</v>
      </c>
      <c r="F29" s="268"/>
      <c r="G29" s="268"/>
      <c r="H29" s="268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7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7" t="s">
        <v>46</v>
      </c>
      <c r="E32" s="32"/>
      <c r="F32" s="32"/>
      <c r="G32" s="32"/>
      <c r="H32" s="32"/>
      <c r="I32" s="32"/>
      <c r="J32" s="118">
        <f>ROUND(J87, 0)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9" t="s">
        <v>48</v>
      </c>
      <c r="G34" s="32"/>
      <c r="H34" s="32"/>
      <c r="I34" s="119" t="s">
        <v>47</v>
      </c>
      <c r="J34" s="119" t="s">
        <v>49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20" t="s">
        <v>50</v>
      </c>
      <c r="E35" s="110" t="s">
        <v>51</v>
      </c>
      <c r="F35" s="121">
        <f>ROUND((SUM(BE87:BE95)),  0)</f>
        <v>0</v>
      </c>
      <c r="G35" s="32"/>
      <c r="H35" s="32"/>
      <c r="I35" s="122">
        <v>0.21</v>
      </c>
      <c r="J35" s="121">
        <f>ROUND(((SUM(BE87:BE95))*I35),  0)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10" t="s">
        <v>52</v>
      </c>
      <c r="F36" s="121">
        <f>ROUND((SUM(BF87:BF95)),  0)</f>
        <v>0</v>
      </c>
      <c r="G36" s="32"/>
      <c r="H36" s="32"/>
      <c r="I36" s="122">
        <v>0.15</v>
      </c>
      <c r="J36" s="121">
        <f>ROUND(((SUM(BF87:BF95))*I36),  0)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53</v>
      </c>
      <c r="F37" s="121">
        <f>ROUND((SUM(BG87:BG95)),  0)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10" t="s">
        <v>54</v>
      </c>
      <c r="F38" s="121">
        <f>ROUND((SUM(BH87:BH95)),  0)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10" t="s">
        <v>55</v>
      </c>
      <c r="F39" s="121">
        <f>ROUND((SUM(BI87:BI95)),  0)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23"/>
      <c r="D41" s="124" t="s">
        <v>56</v>
      </c>
      <c r="E41" s="125"/>
      <c r="F41" s="125"/>
      <c r="G41" s="126" t="s">
        <v>57</v>
      </c>
      <c r="H41" s="127" t="s">
        <v>58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hidden="1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hidden="1" customHeight="1">
      <c r="A47" s="32"/>
      <c r="B47" s="33"/>
      <c r="C47" s="20" t="s">
        <v>113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hidden="1" customHeight="1">
      <c r="A50" s="32"/>
      <c r="B50" s="33"/>
      <c r="C50" s="34"/>
      <c r="D50" s="34"/>
      <c r="E50" s="269" t="str">
        <f>E7</f>
        <v>REVITALIZACE ZELENÉ INFRASTRUKTURY NEMOCNICE HAVÍŘOV, p.o. - SO 2 Mobiliář</v>
      </c>
      <c r="F50" s="270"/>
      <c r="G50" s="270"/>
      <c r="H50" s="270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hidden="1" customHeight="1">
      <c r="B51" s="18"/>
      <c r="C51" s="26" t="s">
        <v>109</v>
      </c>
      <c r="D51" s="19"/>
      <c r="E51" s="19"/>
      <c r="F51" s="19"/>
      <c r="G51" s="19"/>
      <c r="H51" s="19"/>
      <c r="I51" s="19"/>
      <c r="J51" s="19"/>
      <c r="K51" s="19"/>
      <c r="L51" s="17"/>
    </row>
    <row r="52" spans="1:47" s="2" customFormat="1" ht="16.5" hidden="1" customHeight="1">
      <c r="A52" s="32"/>
      <c r="B52" s="33"/>
      <c r="C52" s="34"/>
      <c r="D52" s="34"/>
      <c r="E52" s="269" t="s">
        <v>110</v>
      </c>
      <c r="F52" s="271"/>
      <c r="G52" s="271"/>
      <c r="H52" s="271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hidden="1" customHeight="1">
      <c r="A53" s="32"/>
      <c r="B53" s="33"/>
      <c r="C53" s="26" t="s">
        <v>111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hidden="1" customHeight="1">
      <c r="A54" s="32"/>
      <c r="B54" s="33"/>
      <c r="C54" s="34"/>
      <c r="D54" s="34"/>
      <c r="E54" s="218" t="str">
        <f>E11</f>
        <v>I - 2.6.1. Mobiliář s vegetační střechou</v>
      </c>
      <c r="F54" s="271"/>
      <c r="G54" s="271"/>
      <c r="H54" s="271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hidden="1" customHeight="1">
      <c r="A56" s="32"/>
      <c r="B56" s="33"/>
      <c r="C56" s="26" t="s">
        <v>22</v>
      </c>
      <c r="D56" s="34"/>
      <c r="E56" s="34"/>
      <c r="F56" s="24" t="str">
        <f>F14</f>
        <v xml:space="preserve"> </v>
      </c>
      <c r="G56" s="34"/>
      <c r="H56" s="34"/>
      <c r="I56" s="26" t="s">
        <v>24</v>
      </c>
      <c r="J56" s="57" t="str">
        <f>IF(J14="","",J14)</f>
        <v>30. 11. 2023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hidden="1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hidden="1" customHeight="1">
      <c r="A58" s="32"/>
      <c r="B58" s="33"/>
      <c r="C58" s="26" t="s">
        <v>28</v>
      </c>
      <c r="D58" s="34"/>
      <c r="E58" s="34"/>
      <c r="F58" s="24" t="str">
        <f>E17</f>
        <v>Nemocnice Havířov, příspěvková organizace</v>
      </c>
      <c r="G58" s="34"/>
      <c r="H58" s="34"/>
      <c r="I58" s="26" t="s">
        <v>36</v>
      </c>
      <c r="J58" s="30" t="str">
        <f>E23</f>
        <v>Ing. Gabriela Pešková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hidden="1" customHeight="1">
      <c r="A59" s="32"/>
      <c r="B59" s="33"/>
      <c r="C59" s="26" t="s">
        <v>34</v>
      </c>
      <c r="D59" s="34"/>
      <c r="E59" s="34"/>
      <c r="F59" s="24" t="str">
        <f>IF(E20="","",E20)</f>
        <v>Vyplň údaj</v>
      </c>
      <c r="G59" s="34"/>
      <c r="H59" s="34"/>
      <c r="I59" s="26" t="s">
        <v>41</v>
      </c>
      <c r="J59" s="30" t="str">
        <f>E26</f>
        <v>Ing. M. Cabáková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hidden="1" customHeight="1">
      <c r="A61" s="32"/>
      <c r="B61" s="33"/>
      <c r="C61" s="134" t="s">
        <v>114</v>
      </c>
      <c r="D61" s="135"/>
      <c r="E61" s="135"/>
      <c r="F61" s="135"/>
      <c r="G61" s="135"/>
      <c r="H61" s="135"/>
      <c r="I61" s="135"/>
      <c r="J61" s="136" t="s">
        <v>115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hidden="1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hidden="1" customHeight="1">
      <c r="A63" s="32"/>
      <c r="B63" s="33"/>
      <c r="C63" s="137" t="s">
        <v>78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4" t="s">
        <v>116</v>
      </c>
    </row>
    <row r="64" spans="1:47" s="9" customFormat="1" ht="25" hidden="1" customHeight="1">
      <c r="B64" s="138"/>
      <c r="C64" s="139"/>
      <c r="D64" s="140" t="s">
        <v>117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0" customFormat="1" ht="19.899999999999999" hidden="1" customHeight="1">
      <c r="B65" s="144"/>
      <c r="C65" s="95"/>
      <c r="D65" s="145" t="s">
        <v>118</v>
      </c>
      <c r="E65" s="146"/>
      <c r="F65" s="146"/>
      <c r="G65" s="146"/>
      <c r="H65" s="146"/>
      <c r="I65" s="146"/>
      <c r="J65" s="147">
        <f>J89</f>
        <v>0</v>
      </c>
      <c r="K65" s="95"/>
      <c r="L65" s="148"/>
    </row>
    <row r="66" spans="1:31" s="2" customFormat="1" ht="21.75" hidden="1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7" hidden="1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ht="10" hidden="1"/>
    <row r="69" spans="1:31" ht="10" hidden="1"/>
    <row r="70" spans="1:31" ht="10" hidden="1"/>
    <row r="71" spans="1:31" s="2" customFormat="1" ht="7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5" customHeight="1">
      <c r="A72" s="32"/>
      <c r="B72" s="33"/>
      <c r="C72" s="20" t="s">
        <v>119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7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6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6.25" customHeight="1">
      <c r="A75" s="32"/>
      <c r="B75" s="33"/>
      <c r="C75" s="34"/>
      <c r="D75" s="34"/>
      <c r="E75" s="269" t="str">
        <f>E7</f>
        <v>REVITALIZACE ZELENÉ INFRASTRUKTURY NEMOCNICE HAVÍŘOV, p.o. - SO 2 Mobiliář</v>
      </c>
      <c r="F75" s="270"/>
      <c r="G75" s="270"/>
      <c r="H75" s="270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8"/>
      <c r="C76" s="26" t="s">
        <v>109</v>
      </c>
      <c r="D76" s="19"/>
      <c r="E76" s="19"/>
      <c r="F76" s="19"/>
      <c r="G76" s="19"/>
      <c r="H76" s="19"/>
      <c r="I76" s="19"/>
      <c r="J76" s="19"/>
      <c r="K76" s="19"/>
      <c r="L76" s="17"/>
    </row>
    <row r="77" spans="1:31" s="2" customFormat="1" ht="16.5" customHeight="1">
      <c r="A77" s="32"/>
      <c r="B77" s="33"/>
      <c r="C77" s="34"/>
      <c r="D77" s="34"/>
      <c r="E77" s="269" t="s">
        <v>110</v>
      </c>
      <c r="F77" s="271"/>
      <c r="G77" s="271"/>
      <c r="H77" s="271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6" t="s">
        <v>111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18" t="str">
        <f>E11</f>
        <v>I - 2.6.1. Mobiliář s vegetační střechou</v>
      </c>
      <c r="F79" s="271"/>
      <c r="G79" s="271"/>
      <c r="H79" s="271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7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6" t="s">
        <v>22</v>
      </c>
      <c r="D81" s="34"/>
      <c r="E81" s="34"/>
      <c r="F81" s="24" t="str">
        <f>F14</f>
        <v xml:space="preserve"> </v>
      </c>
      <c r="G81" s="34"/>
      <c r="H81" s="34"/>
      <c r="I81" s="26" t="s">
        <v>24</v>
      </c>
      <c r="J81" s="57" t="str">
        <f>IF(J14="","",J14)</f>
        <v>30. 11. 2023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7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65" customHeight="1">
      <c r="A83" s="32"/>
      <c r="B83" s="33"/>
      <c r="C83" s="26" t="s">
        <v>28</v>
      </c>
      <c r="D83" s="34"/>
      <c r="E83" s="34"/>
      <c r="F83" s="24" t="str">
        <f>E17</f>
        <v>Nemocnice Havířov, příspěvková organizace</v>
      </c>
      <c r="G83" s="34"/>
      <c r="H83" s="34"/>
      <c r="I83" s="26" t="s">
        <v>36</v>
      </c>
      <c r="J83" s="30" t="str">
        <f>E23</f>
        <v>Ing. Gabriela Pešková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15" customHeight="1">
      <c r="A84" s="32"/>
      <c r="B84" s="33"/>
      <c r="C84" s="26" t="s">
        <v>34</v>
      </c>
      <c r="D84" s="34"/>
      <c r="E84" s="34"/>
      <c r="F84" s="24" t="str">
        <f>IF(E20="","",E20)</f>
        <v>Vyplň údaj</v>
      </c>
      <c r="G84" s="34"/>
      <c r="H84" s="34"/>
      <c r="I84" s="26" t="s">
        <v>41</v>
      </c>
      <c r="J84" s="30" t="str">
        <f>E26</f>
        <v>Ing. M. Cabáková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2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9"/>
      <c r="B86" s="150"/>
      <c r="C86" s="151" t="s">
        <v>120</v>
      </c>
      <c r="D86" s="152" t="s">
        <v>65</v>
      </c>
      <c r="E86" s="152" t="s">
        <v>61</v>
      </c>
      <c r="F86" s="152" t="s">
        <v>62</v>
      </c>
      <c r="G86" s="152" t="s">
        <v>121</v>
      </c>
      <c r="H86" s="152" t="s">
        <v>122</v>
      </c>
      <c r="I86" s="152" t="s">
        <v>123</v>
      </c>
      <c r="J86" s="153" t="s">
        <v>115</v>
      </c>
      <c r="K86" s="154" t="s">
        <v>124</v>
      </c>
      <c r="L86" s="155"/>
      <c r="M86" s="66" t="s">
        <v>33</v>
      </c>
      <c r="N86" s="67" t="s">
        <v>50</v>
      </c>
      <c r="O86" s="67" t="s">
        <v>125</v>
      </c>
      <c r="P86" s="67" t="s">
        <v>126</v>
      </c>
      <c r="Q86" s="67" t="s">
        <v>127</v>
      </c>
      <c r="R86" s="67" t="s">
        <v>128</v>
      </c>
      <c r="S86" s="67" t="s">
        <v>129</v>
      </c>
      <c r="T86" s="68" t="s">
        <v>130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75" customHeight="1">
      <c r="A87" s="32"/>
      <c r="B87" s="33"/>
      <c r="C87" s="73" t="s">
        <v>131</v>
      </c>
      <c r="D87" s="34"/>
      <c r="E87" s="34"/>
      <c r="F87" s="34"/>
      <c r="G87" s="34"/>
      <c r="H87" s="34"/>
      <c r="I87" s="34"/>
      <c r="J87" s="156">
        <f>BK87</f>
        <v>0</v>
      </c>
      <c r="K87" s="34"/>
      <c r="L87" s="37"/>
      <c r="M87" s="69"/>
      <c r="N87" s="157"/>
      <c r="O87" s="70"/>
      <c r="P87" s="158">
        <f>P88</f>
        <v>0</v>
      </c>
      <c r="Q87" s="70"/>
      <c r="R87" s="158">
        <f>R88</f>
        <v>0.35743999999999998</v>
      </c>
      <c r="S87" s="70"/>
      <c r="T87" s="159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4" t="s">
        <v>79</v>
      </c>
      <c r="AU87" s="14" t="s">
        <v>116</v>
      </c>
      <c r="BK87" s="160">
        <f>BK88</f>
        <v>0</v>
      </c>
    </row>
    <row r="88" spans="1:65" s="12" customFormat="1" ht="25.9" customHeight="1">
      <c r="B88" s="161"/>
      <c r="C88" s="162"/>
      <c r="D88" s="163" t="s">
        <v>79</v>
      </c>
      <c r="E88" s="164" t="s">
        <v>132</v>
      </c>
      <c r="F88" s="164" t="s">
        <v>133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0.35743999999999998</v>
      </c>
      <c r="S88" s="169"/>
      <c r="T88" s="171">
        <f>T89</f>
        <v>0</v>
      </c>
      <c r="AR88" s="172" t="s">
        <v>40</v>
      </c>
      <c r="AT88" s="173" t="s">
        <v>79</v>
      </c>
      <c r="AU88" s="173" t="s">
        <v>80</v>
      </c>
      <c r="AY88" s="172" t="s">
        <v>134</v>
      </c>
      <c r="BK88" s="174">
        <f>BK89</f>
        <v>0</v>
      </c>
    </row>
    <row r="89" spans="1:65" s="12" customFormat="1" ht="22.75" customHeight="1">
      <c r="B89" s="161"/>
      <c r="C89" s="162"/>
      <c r="D89" s="163" t="s">
        <v>79</v>
      </c>
      <c r="E89" s="175" t="s">
        <v>135</v>
      </c>
      <c r="F89" s="175" t="s">
        <v>136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SUM(P90:P95)</f>
        <v>0</v>
      </c>
      <c r="Q89" s="169"/>
      <c r="R89" s="170">
        <f>SUM(R90:R95)</f>
        <v>0.35743999999999998</v>
      </c>
      <c r="S89" s="169"/>
      <c r="T89" s="171">
        <f>SUM(T90:T95)</f>
        <v>0</v>
      </c>
      <c r="AR89" s="172" t="s">
        <v>40</v>
      </c>
      <c r="AT89" s="173" t="s">
        <v>79</v>
      </c>
      <c r="AU89" s="173" t="s">
        <v>40</v>
      </c>
      <c r="AY89" s="172" t="s">
        <v>134</v>
      </c>
      <c r="BK89" s="174">
        <f>SUM(BK90:BK95)</f>
        <v>0</v>
      </c>
    </row>
    <row r="90" spans="1:65" s="2" customFormat="1" ht="123" customHeight="1">
      <c r="A90" s="32"/>
      <c r="B90" s="33"/>
      <c r="C90" s="177" t="s">
        <v>40</v>
      </c>
      <c r="D90" s="177" t="s">
        <v>137</v>
      </c>
      <c r="E90" s="178" t="s">
        <v>138</v>
      </c>
      <c r="F90" s="179" t="s">
        <v>139</v>
      </c>
      <c r="G90" s="180" t="s">
        <v>140</v>
      </c>
      <c r="H90" s="181">
        <v>4</v>
      </c>
      <c r="I90" s="182"/>
      <c r="J90" s="183">
        <f t="shared" ref="J90:J95" si="0">ROUND(I90*H90,2)</f>
        <v>0</v>
      </c>
      <c r="K90" s="184"/>
      <c r="L90" s="185"/>
      <c r="M90" s="186" t="s">
        <v>33</v>
      </c>
      <c r="N90" s="187" t="s">
        <v>51</v>
      </c>
      <c r="O90" s="62"/>
      <c r="P90" s="188">
        <f t="shared" ref="P90:P95" si="1">O90*H90</f>
        <v>0</v>
      </c>
      <c r="Q90" s="188">
        <v>0</v>
      </c>
      <c r="R90" s="188">
        <f t="shared" ref="R90:R95" si="2">Q90*H90</f>
        <v>0</v>
      </c>
      <c r="S90" s="188">
        <v>0</v>
      </c>
      <c r="T90" s="189">
        <f t="shared" ref="T90:T95" si="3"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0" t="s">
        <v>141</v>
      </c>
      <c r="AT90" s="190" t="s">
        <v>137</v>
      </c>
      <c r="AU90" s="190" t="s">
        <v>21</v>
      </c>
      <c r="AY90" s="14" t="s">
        <v>134</v>
      </c>
      <c r="BE90" s="191">
        <f t="shared" ref="BE90:BE95" si="4">IF(N90="základní",J90,0)</f>
        <v>0</v>
      </c>
      <c r="BF90" s="191">
        <f t="shared" ref="BF90:BF95" si="5">IF(N90="snížená",J90,0)</f>
        <v>0</v>
      </c>
      <c r="BG90" s="191">
        <f t="shared" ref="BG90:BG95" si="6">IF(N90="zákl. přenesená",J90,0)</f>
        <v>0</v>
      </c>
      <c r="BH90" s="191">
        <f t="shared" ref="BH90:BH95" si="7">IF(N90="sníž. přenesená",J90,0)</f>
        <v>0</v>
      </c>
      <c r="BI90" s="191">
        <f t="shared" ref="BI90:BI95" si="8">IF(N90="nulová",J90,0)</f>
        <v>0</v>
      </c>
      <c r="BJ90" s="14" t="s">
        <v>40</v>
      </c>
      <c r="BK90" s="191">
        <f t="shared" ref="BK90:BK95" si="9">ROUND(I90*H90,2)</f>
        <v>0</v>
      </c>
      <c r="BL90" s="14" t="s">
        <v>142</v>
      </c>
      <c r="BM90" s="190" t="s">
        <v>143</v>
      </c>
    </row>
    <row r="91" spans="1:65" s="2" customFormat="1" ht="16.5" customHeight="1">
      <c r="A91" s="32"/>
      <c r="B91" s="33"/>
      <c r="C91" s="192" t="s">
        <v>21</v>
      </c>
      <c r="D91" s="192" t="s">
        <v>144</v>
      </c>
      <c r="E91" s="193" t="s">
        <v>145</v>
      </c>
      <c r="F91" s="194" t="s">
        <v>146</v>
      </c>
      <c r="G91" s="195" t="s">
        <v>140</v>
      </c>
      <c r="H91" s="196">
        <v>4</v>
      </c>
      <c r="I91" s="197"/>
      <c r="J91" s="198">
        <f t="shared" si="0"/>
        <v>0</v>
      </c>
      <c r="K91" s="199"/>
      <c r="L91" s="37"/>
      <c r="M91" s="200" t="s">
        <v>33</v>
      </c>
      <c r="N91" s="201" t="s">
        <v>51</v>
      </c>
      <c r="O91" s="62"/>
      <c r="P91" s="188">
        <f t="shared" si="1"/>
        <v>0</v>
      </c>
      <c r="Q91" s="188">
        <v>0</v>
      </c>
      <c r="R91" s="188">
        <f t="shared" si="2"/>
        <v>0</v>
      </c>
      <c r="S91" s="188">
        <v>0</v>
      </c>
      <c r="T91" s="18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0" t="s">
        <v>142</v>
      </c>
      <c r="AT91" s="190" t="s">
        <v>144</v>
      </c>
      <c r="AU91" s="190" t="s">
        <v>21</v>
      </c>
      <c r="AY91" s="14" t="s">
        <v>134</v>
      </c>
      <c r="BE91" s="191">
        <f t="shared" si="4"/>
        <v>0</v>
      </c>
      <c r="BF91" s="191">
        <f t="shared" si="5"/>
        <v>0</v>
      </c>
      <c r="BG91" s="191">
        <f t="shared" si="6"/>
        <v>0</v>
      </c>
      <c r="BH91" s="191">
        <f t="shared" si="7"/>
        <v>0</v>
      </c>
      <c r="BI91" s="191">
        <f t="shared" si="8"/>
        <v>0</v>
      </c>
      <c r="BJ91" s="14" t="s">
        <v>40</v>
      </c>
      <c r="BK91" s="191">
        <f t="shared" si="9"/>
        <v>0</v>
      </c>
      <c r="BL91" s="14" t="s">
        <v>142</v>
      </c>
      <c r="BM91" s="190" t="s">
        <v>147</v>
      </c>
    </row>
    <row r="92" spans="1:65" s="2" customFormat="1" ht="16.5" customHeight="1">
      <c r="A92" s="32"/>
      <c r="B92" s="33"/>
      <c r="C92" s="192" t="s">
        <v>148</v>
      </c>
      <c r="D92" s="192" t="s">
        <v>144</v>
      </c>
      <c r="E92" s="193" t="s">
        <v>149</v>
      </c>
      <c r="F92" s="194" t="s">
        <v>150</v>
      </c>
      <c r="G92" s="195" t="s">
        <v>140</v>
      </c>
      <c r="H92" s="196">
        <v>4</v>
      </c>
      <c r="I92" s="197"/>
      <c r="J92" s="198">
        <f t="shared" si="0"/>
        <v>0</v>
      </c>
      <c r="K92" s="199"/>
      <c r="L92" s="37"/>
      <c r="M92" s="200" t="s">
        <v>33</v>
      </c>
      <c r="N92" s="201" t="s">
        <v>51</v>
      </c>
      <c r="O92" s="62"/>
      <c r="P92" s="188">
        <f t="shared" si="1"/>
        <v>0</v>
      </c>
      <c r="Q92" s="188">
        <v>0</v>
      </c>
      <c r="R92" s="188">
        <f t="shared" si="2"/>
        <v>0</v>
      </c>
      <c r="S92" s="188">
        <v>0</v>
      </c>
      <c r="T92" s="18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0" t="s">
        <v>142</v>
      </c>
      <c r="AT92" s="190" t="s">
        <v>144</v>
      </c>
      <c r="AU92" s="190" t="s">
        <v>21</v>
      </c>
      <c r="AY92" s="14" t="s">
        <v>134</v>
      </c>
      <c r="BE92" s="191">
        <f t="shared" si="4"/>
        <v>0</v>
      </c>
      <c r="BF92" s="191">
        <f t="shared" si="5"/>
        <v>0</v>
      </c>
      <c r="BG92" s="191">
        <f t="shared" si="6"/>
        <v>0</v>
      </c>
      <c r="BH92" s="191">
        <f t="shared" si="7"/>
        <v>0</v>
      </c>
      <c r="BI92" s="191">
        <f t="shared" si="8"/>
        <v>0</v>
      </c>
      <c r="BJ92" s="14" t="s">
        <v>40</v>
      </c>
      <c r="BK92" s="191">
        <f t="shared" si="9"/>
        <v>0</v>
      </c>
      <c r="BL92" s="14" t="s">
        <v>142</v>
      </c>
      <c r="BM92" s="190" t="s">
        <v>151</v>
      </c>
    </row>
    <row r="93" spans="1:65" s="2" customFormat="1" ht="123" customHeight="1">
      <c r="A93" s="32"/>
      <c r="B93" s="33"/>
      <c r="C93" s="177" t="s">
        <v>142</v>
      </c>
      <c r="D93" s="177" t="s">
        <v>137</v>
      </c>
      <c r="E93" s="178" t="s">
        <v>152</v>
      </c>
      <c r="F93" s="179" t="s">
        <v>153</v>
      </c>
      <c r="G93" s="180" t="s">
        <v>140</v>
      </c>
      <c r="H93" s="181">
        <v>1</v>
      </c>
      <c r="I93" s="182"/>
      <c r="J93" s="183">
        <f t="shared" si="0"/>
        <v>0</v>
      </c>
      <c r="K93" s="184"/>
      <c r="L93" s="185"/>
      <c r="M93" s="186" t="s">
        <v>33</v>
      </c>
      <c r="N93" s="187" t="s">
        <v>51</v>
      </c>
      <c r="O93" s="62"/>
      <c r="P93" s="188">
        <f t="shared" si="1"/>
        <v>0</v>
      </c>
      <c r="Q93" s="188">
        <v>0</v>
      </c>
      <c r="R93" s="188">
        <f t="shared" si="2"/>
        <v>0</v>
      </c>
      <c r="S93" s="188">
        <v>0</v>
      </c>
      <c r="T93" s="18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0" t="s">
        <v>141</v>
      </c>
      <c r="AT93" s="190" t="s">
        <v>137</v>
      </c>
      <c r="AU93" s="190" t="s">
        <v>21</v>
      </c>
      <c r="AY93" s="14" t="s">
        <v>134</v>
      </c>
      <c r="BE93" s="191">
        <f t="shared" si="4"/>
        <v>0</v>
      </c>
      <c r="BF93" s="191">
        <f t="shared" si="5"/>
        <v>0</v>
      </c>
      <c r="BG93" s="191">
        <f t="shared" si="6"/>
        <v>0</v>
      </c>
      <c r="BH93" s="191">
        <f t="shared" si="7"/>
        <v>0</v>
      </c>
      <c r="BI93" s="191">
        <f t="shared" si="8"/>
        <v>0</v>
      </c>
      <c r="BJ93" s="14" t="s">
        <v>40</v>
      </c>
      <c r="BK93" s="191">
        <f t="shared" si="9"/>
        <v>0</v>
      </c>
      <c r="BL93" s="14" t="s">
        <v>142</v>
      </c>
      <c r="BM93" s="190" t="s">
        <v>154</v>
      </c>
    </row>
    <row r="94" spans="1:65" s="2" customFormat="1" ht="16.5" customHeight="1">
      <c r="A94" s="32"/>
      <c r="B94" s="33"/>
      <c r="C94" s="192" t="s">
        <v>155</v>
      </c>
      <c r="D94" s="192" t="s">
        <v>144</v>
      </c>
      <c r="E94" s="193" t="s">
        <v>156</v>
      </c>
      <c r="F94" s="194" t="s">
        <v>146</v>
      </c>
      <c r="G94" s="195" t="s">
        <v>140</v>
      </c>
      <c r="H94" s="196">
        <v>1</v>
      </c>
      <c r="I94" s="197"/>
      <c r="J94" s="198">
        <f t="shared" si="0"/>
        <v>0</v>
      </c>
      <c r="K94" s="199"/>
      <c r="L94" s="37"/>
      <c r="M94" s="200" t="s">
        <v>33</v>
      </c>
      <c r="N94" s="201" t="s">
        <v>51</v>
      </c>
      <c r="O94" s="62"/>
      <c r="P94" s="188">
        <f t="shared" si="1"/>
        <v>0</v>
      </c>
      <c r="Q94" s="188">
        <v>0.35743999999999998</v>
      </c>
      <c r="R94" s="188">
        <f t="shared" si="2"/>
        <v>0.35743999999999998</v>
      </c>
      <c r="S94" s="188">
        <v>0</v>
      </c>
      <c r="T94" s="189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0" t="s">
        <v>142</v>
      </c>
      <c r="AT94" s="190" t="s">
        <v>144</v>
      </c>
      <c r="AU94" s="190" t="s">
        <v>21</v>
      </c>
      <c r="AY94" s="14" t="s">
        <v>134</v>
      </c>
      <c r="BE94" s="191">
        <f t="shared" si="4"/>
        <v>0</v>
      </c>
      <c r="BF94" s="191">
        <f t="shared" si="5"/>
        <v>0</v>
      </c>
      <c r="BG94" s="191">
        <f t="shared" si="6"/>
        <v>0</v>
      </c>
      <c r="BH94" s="191">
        <f t="shared" si="7"/>
        <v>0</v>
      </c>
      <c r="BI94" s="191">
        <f t="shared" si="8"/>
        <v>0</v>
      </c>
      <c r="BJ94" s="14" t="s">
        <v>40</v>
      </c>
      <c r="BK94" s="191">
        <f t="shared" si="9"/>
        <v>0</v>
      </c>
      <c r="BL94" s="14" t="s">
        <v>142</v>
      </c>
      <c r="BM94" s="190" t="s">
        <v>157</v>
      </c>
    </row>
    <row r="95" spans="1:65" s="2" customFormat="1" ht="16.5" customHeight="1">
      <c r="A95" s="32"/>
      <c r="B95" s="33"/>
      <c r="C95" s="192" t="s">
        <v>158</v>
      </c>
      <c r="D95" s="192" t="s">
        <v>144</v>
      </c>
      <c r="E95" s="193" t="s">
        <v>159</v>
      </c>
      <c r="F95" s="194" t="s">
        <v>150</v>
      </c>
      <c r="G95" s="195" t="s">
        <v>140</v>
      </c>
      <c r="H95" s="196">
        <v>1</v>
      </c>
      <c r="I95" s="197"/>
      <c r="J95" s="198">
        <f t="shared" si="0"/>
        <v>0</v>
      </c>
      <c r="K95" s="199"/>
      <c r="L95" s="37"/>
      <c r="M95" s="202" t="s">
        <v>33</v>
      </c>
      <c r="N95" s="203" t="s">
        <v>51</v>
      </c>
      <c r="O95" s="204"/>
      <c r="P95" s="205">
        <f t="shared" si="1"/>
        <v>0</v>
      </c>
      <c r="Q95" s="205">
        <v>0</v>
      </c>
      <c r="R95" s="205">
        <f t="shared" si="2"/>
        <v>0</v>
      </c>
      <c r="S95" s="205">
        <v>0</v>
      </c>
      <c r="T95" s="206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0" t="s">
        <v>142</v>
      </c>
      <c r="AT95" s="190" t="s">
        <v>144</v>
      </c>
      <c r="AU95" s="190" t="s">
        <v>21</v>
      </c>
      <c r="AY95" s="14" t="s">
        <v>134</v>
      </c>
      <c r="BE95" s="191">
        <f t="shared" si="4"/>
        <v>0</v>
      </c>
      <c r="BF95" s="191">
        <f t="shared" si="5"/>
        <v>0</v>
      </c>
      <c r="BG95" s="191">
        <f t="shared" si="6"/>
        <v>0</v>
      </c>
      <c r="BH95" s="191">
        <f t="shared" si="7"/>
        <v>0</v>
      </c>
      <c r="BI95" s="191">
        <f t="shared" si="8"/>
        <v>0</v>
      </c>
      <c r="BJ95" s="14" t="s">
        <v>40</v>
      </c>
      <c r="BK95" s="191">
        <f t="shared" si="9"/>
        <v>0</v>
      </c>
      <c r="BL95" s="14" t="s">
        <v>142</v>
      </c>
      <c r="BM95" s="190" t="s">
        <v>160</v>
      </c>
    </row>
    <row r="96" spans="1:65" s="2" customFormat="1" ht="7" customHeight="1">
      <c r="A96" s="32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37"/>
      <c r="M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</sheetData>
  <sheetProtection algorithmName="SHA-512" hashValue="bw6L3H+32bfQ1ZXVwMhOU3JhXr+w+wtWfuMpeEDqYmm+p8lLDQcXnxjRTSoT6J3wimei0nuK6RBaZCFBH837Cg==" saltValue="PTVEXVth/5+7RqDUE/iEMGN4kUuLDW/X+UBA9jqqPyU3NEy7GlW56nstxSzHDmEOPjsf2Dc9VrX5tRSc+CNRNg==" spinCount="100000" sheet="1" objects="1" scenarios="1" formatColumns="0" formatRows="0" autoFilter="0"/>
  <autoFilter ref="C86:K9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6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95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21</v>
      </c>
    </row>
    <row r="4" spans="1:46" s="1" customFormat="1" ht="25" customHeight="1">
      <c r="B4" s="17"/>
      <c r="D4" s="108" t="s">
        <v>108</v>
      </c>
      <c r="L4" s="17"/>
      <c r="M4" s="109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0" t="s">
        <v>16</v>
      </c>
      <c r="L6" s="17"/>
    </row>
    <row r="7" spans="1:46" s="1" customFormat="1" ht="26.25" customHeight="1">
      <c r="B7" s="17"/>
      <c r="E7" s="262" t="str">
        <f>'Rekapitulace stavby'!K6</f>
        <v>REVITALIZACE ZELENÉ INFRASTRUKTURY NEMOCNICE HAVÍŘOV, p.o. - SO 2 Mobiliář</v>
      </c>
      <c r="F7" s="263"/>
      <c r="G7" s="263"/>
      <c r="H7" s="263"/>
      <c r="L7" s="17"/>
    </row>
    <row r="8" spans="1:46" s="1" customFormat="1" ht="12" customHeight="1">
      <c r="B8" s="17"/>
      <c r="D8" s="110" t="s">
        <v>109</v>
      </c>
      <c r="L8" s="17"/>
    </row>
    <row r="9" spans="1:46" s="2" customFormat="1" ht="16.5" customHeight="1">
      <c r="A9" s="32"/>
      <c r="B9" s="37"/>
      <c r="C9" s="32"/>
      <c r="D9" s="32"/>
      <c r="E9" s="262" t="s">
        <v>110</v>
      </c>
      <c r="F9" s="264"/>
      <c r="G9" s="264"/>
      <c r="H9" s="264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111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65" t="s">
        <v>161</v>
      </c>
      <c r="F11" s="264"/>
      <c r="G11" s="264"/>
      <c r="H11" s="264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33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30. 11. 2023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28</v>
      </c>
      <c r="E16" s="32"/>
      <c r="F16" s="32"/>
      <c r="G16" s="32"/>
      <c r="H16" s="32"/>
      <c r="I16" s="110" t="s">
        <v>29</v>
      </c>
      <c r="J16" s="101" t="s">
        <v>30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31</v>
      </c>
      <c r="F17" s="32"/>
      <c r="G17" s="32"/>
      <c r="H17" s="32"/>
      <c r="I17" s="110" t="s">
        <v>32</v>
      </c>
      <c r="J17" s="101" t="s">
        <v>33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34</v>
      </c>
      <c r="E19" s="32"/>
      <c r="F19" s="32"/>
      <c r="G19" s="32"/>
      <c r="H19" s="32"/>
      <c r="I19" s="110" t="s">
        <v>29</v>
      </c>
      <c r="J19" s="27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66" t="str">
        <f>'Rekapitulace stavby'!E14</f>
        <v>Vyplň údaj</v>
      </c>
      <c r="F20" s="267"/>
      <c r="G20" s="267"/>
      <c r="H20" s="267"/>
      <c r="I20" s="110" t="s">
        <v>32</v>
      </c>
      <c r="J20" s="27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36</v>
      </c>
      <c r="E22" s="32"/>
      <c r="F22" s="32"/>
      <c r="G22" s="32"/>
      <c r="H22" s="32"/>
      <c r="I22" s="110" t="s">
        <v>29</v>
      </c>
      <c r="J22" s="101" t="s">
        <v>37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38</v>
      </c>
      <c r="F23" s="32"/>
      <c r="G23" s="32"/>
      <c r="H23" s="32"/>
      <c r="I23" s="110" t="s">
        <v>32</v>
      </c>
      <c r="J23" s="101" t="s">
        <v>33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41</v>
      </c>
      <c r="E25" s="32"/>
      <c r="F25" s="32"/>
      <c r="G25" s="32"/>
      <c r="H25" s="32"/>
      <c r="I25" s="110" t="s">
        <v>29</v>
      </c>
      <c r="J25" s="101" t="s">
        <v>42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43</v>
      </c>
      <c r="F26" s="32"/>
      <c r="G26" s="32"/>
      <c r="H26" s="32"/>
      <c r="I26" s="110" t="s">
        <v>32</v>
      </c>
      <c r="J26" s="101" t="s">
        <v>33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268" t="s">
        <v>33</v>
      </c>
      <c r="F29" s="268"/>
      <c r="G29" s="268"/>
      <c r="H29" s="268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7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7" t="s">
        <v>46</v>
      </c>
      <c r="E32" s="32"/>
      <c r="F32" s="32"/>
      <c r="G32" s="32"/>
      <c r="H32" s="32"/>
      <c r="I32" s="32"/>
      <c r="J32" s="118">
        <f>ROUND(J87, 0)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9" t="s">
        <v>48</v>
      </c>
      <c r="G34" s="32"/>
      <c r="H34" s="32"/>
      <c r="I34" s="119" t="s">
        <v>47</v>
      </c>
      <c r="J34" s="119" t="s">
        <v>49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20" t="s">
        <v>50</v>
      </c>
      <c r="E35" s="110" t="s">
        <v>51</v>
      </c>
      <c r="F35" s="121">
        <f>ROUND((SUM(BE87:BE95)),  0)</f>
        <v>0</v>
      </c>
      <c r="G35" s="32"/>
      <c r="H35" s="32"/>
      <c r="I35" s="122">
        <v>0.21</v>
      </c>
      <c r="J35" s="121">
        <f>ROUND(((SUM(BE87:BE95))*I35),  0)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10" t="s">
        <v>52</v>
      </c>
      <c r="F36" s="121">
        <f>ROUND((SUM(BF87:BF95)),  0)</f>
        <v>0</v>
      </c>
      <c r="G36" s="32"/>
      <c r="H36" s="32"/>
      <c r="I36" s="122">
        <v>0.15</v>
      </c>
      <c r="J36" s="121">
        <f>ROUND(((SUM(BF87:BF95))*I36),  0)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53</v>
      </c>
      <c r="F37" s="121">
        <f>ROUND((SUM(BG87:BG95)),  0)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10" t="s">
        <v>54</v>
      </c>
      <c r="F38" s="121">
        <f>ROUND((SUM(BH87:BH95)),  0)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10" t="s">
        <v>55</v>
      </c>
      <c r="F39" s="121">
        <f>ROUND((SUM(BI87:BI95)),  0)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23"/>
      <c r="D41" s="124" t="s">
        <v>56</v>
      </c>
      <c r="E41" s="125"/>
      <c r="F41" s="125"/>
      <c r="G41" s="126" t="s">
        <v>57</v>
      </c>
      <c r="H41" s="127" t="s">
        <v>58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hidden="1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hidden="1" customHeight="1">
      <c r="A47" s="32"/>
      <c r="B47" s="33"/>
      <c r="C47" s="20" t="s">
        <v>113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hidden="1" customHeight="1">
      <c r="A50" s="32"/>
      <c r="B50" s="33"/>
      <c r="C50" s="34"/>
      <c r="D50" s="34"/>
      <c r="E50" s="269" t="str">
        <f>E7</f>
        <v>REVITALIZACE ZELENÉ INFRASTRUKTURY NEMOCNICE HAVÍŘOV, p.o. - SO 2 Mobiliář</v>
      </c>
      <c r="F50" s="270"/>
      <c r="G50" s="270"/>
      <c r="H50" s="270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hidden="1" customHeight="1">
      <c r="B51" s="18"/>
      <c r="C51" s="26" t="s">
        <v>109</v>
      </c>
      <c r="D51" s="19"/>
      <c r="E51" s="19"/>
      <c r="F51" s="19"/>
      <c r="G51" s="19"/>
      <c r="H51" s="19"/>
      <c r="I51" s="19"/>
      <c r="J51" s="19"/>
      <c r="K51" s="19"/>
      <c r="L51" s="17"/>
    </row>
    <row r="52" spans="1:47" s="2" customFormat="1" ht="16.5" hidden="1" customHeight="1">
      <c r="A52" s="32"/>
      <c r="B52" s="33"/>
      <c r="C52" s="34"/>
      <c r="D52" s="34"/>
      <c r="E52" s="269" t="s">
        <v>110</v>
      </c>
      <c r="F52" s="271"/>
      <c r="G52" s="271"/>
      <c r="H52" s="271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hidden="1" customHeight="1">
      <c r="A53" s="32"/>
      <c r="B53" s="33"/>
      <c r="C53" s="26" t="s">
        <v>111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hidden="1" customHeight="1">
      <c r="A54" s="32"/>
      <c r="B54" s="33"/>
      <c r="C54" s="34"/>
      <c r="D54" s="34"/>
      <c r="E54" s="218" t="str">
        <f>E11</f>
        <v>J - 2.6.2. Mobiliář se solárními panely</v>
      </c>
      <c r="F54" s="271"/>
      <c r="G54" s="271"/>
      <c r="H54" s="271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hidden="1" customHeight="1">
      <c r="A56" s="32"/>
      <c r="B56" s="33"/>
      <c r="C56" s="26" t="s">
        <v>22</v>
      </c>
      <c r="D56" s="34"/>
      <c r="E56" s="34"/>
      <c r="F56" s="24" t="str">
        <f>F14</f>
        <v xml:space="preserve"> </v>
      </c>
      <c r="G56" s="34"/>
      <c r="H56" s="34"/>
      <c r="I56" s="26" t="s">
        <v>24</v>
      </c>
      <c r="J56" s="57" t="str">
        <f>IF(J14="","",J14)</f>
        <v>30. 11. 2023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hidden="1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hidden="1" customHeight="1">
      <c r="A58" s="32"/>
      <c r="B58" s="33"/>
      <c r="C58" s="26" t="s">
        <v>28</v>
      </c>
      <c r="D58" s="34"/>
      <c r="E58" s="34"/>
      <c r="F58" s="24" t="str">
        <f>E17</f>
        <v>Nemocnice Havířov, příspěvková organizace</v>
      </c>
      <c r="G58" s="34"/>
      <c r="H58" s="34"/>
      <c r="I58" s="26" t="s">
        <v>36</v>
      </c>
      <c r="J58" s="30" t="str">
        <f>E23</f>
        <v>Ing. Gabriela Pešková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hidden="1" customHeight="1">
      <c r="A59" s="32"/>
      <c r="B59" s="33"/>
      <c r="C59" s="26" t="s">
        <v>34</v>
      </c>
      <c r="D59" s="34"/>
      <c r="E59" s="34"/>
      <c r="F59" s="24" t="str">
        <f>IF(E20="","",E20)</f>
        <v>Vyplň údaj</v>
      </c>
      <c r="G59" s="34"/>
      <c r="H59" s="34"/>
      <c r="I59" s="26" t="s">
        <v>41</v>
      </c>
      <c r="J59" s="30" t="str">
        <f>E26</f>
        <v>Ing. M. Cabáková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hidden="1" customHeight="1">
      <c r="A61" s="32"/>
      <c r="B61" s="33"/>
      <c r="C61" s="134" t="s">
        <v>114</v>
      </c>
      <c r="D61" s="135"/>
      <c r="E61" s="135"/>
      <c r="F61" s="135"/>
      <c r="G61" s="135"/>
      <c r="H61" s="135"/>
      <c r="I61" s="135"/>
      <c r="J61" s="136" t="s">
        <v>115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hidden="1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hidden="1" customHeight="1">
      <c r="A63" s="32"/>
      <c r="B63" s="33"/>
      <c r="C63" s="137" t="s">
        <v>78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4" t="s">
        <v>116</v>
      </c>
    </row>
    <row r="64" spans="1:47" s="9" customFormat="1" ht="25" hidden="1" customHeight="1">
      <c r="B64" s="138"/>
      <c r="C64" s="139"/>
      <c r="D64" s="140" t="s">
        <v>117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0" customFormat="1" ht="19.899999999999999" hidden="1" customHeight="1">
      <c r="B65" s="144"/>
      <c r="C65" s="95"/>
      <c r="D65" s="145" t="s">
        <v>118</v>
      </c>
      <c r="E65" s="146"/>
      <c r="F65" s="146"/>
      <c r="G65" s="146"/>
      <c r="H65" s="146"/>
      <c r="I65" s="146"/>
      <c r="J65" s="147">
        <f>J89</f>
        <v>0</v>
      </c>
      <c r="K65" s="95"/>
      <c r="L65" s="148"/>
    </row>
    <row r="66" spans="1:31" s="2" customFormat="1" ht="21.75" hidden="1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7" hidden="1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ht="10" hidden="1"/>
    <row r="69" spans="1:31" ht="10" hidden="1"/>
    <row r="70" spans="1:31" ht="10" hidden="1"/>
    <row r="71" spans="1:31" s="2" customFormat="1" ht="7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5" customHeight="1">
      <c r="A72" s="32"/>
      <c r="B72" s="33"/>
      <c r="C72" s="20" t="s">
        <v>119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7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6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6.25" customHeight="1">
      <c r="A75" s="32"/>
      <c r="B75" s="33"/>
      <c r="C75" s="34"/>
      <c r="D75" s="34"/>
      <c r="E75" s="269" t="str">
        <f>E7</f>
        <v>REVITALIZACE ZELENÉ INFRASTRUKTURY NEMOCNICE HAVÍŘOV, p.o. - SO 2 Mobiliář</v>
      </c>
      <c r="F75" s="270"/>
      <c r="G75" s="270"/>
      <c r="H75" s="270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8"/>
      <c r="C76" s="26" t="s">
        <v>109</v>
      </c>
      <c r="D76" s="19"/>
      <c r="E76" s="19"/>
      <c r="F76" s="19"/>
      <c r="G76" s="19"/>
      <c r="H76" s="19"/>
      <c r="I76" s="19"/>
      <c r="J76" s="19"/>
      <c r="K76" s="19"/>
      <c r="L76" s="17"/>
    </row>
    <row r="77" spans="1:31" s="2" customFormat="1" ht="16.5" customHeight="1">
      <c r="A77" s="32"/>
      <c r="B77" s="33"/>
      <c r="C77" s="34"/>
      <c r="D77" s="34"/>
      <c r="E77" s="269" t="s">
        <v>110</v>
      </c>
      <c r="F77" s="271"/>
      <c r="G77" s="271"/>
      <c r="H77" s="271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6" t="s">
        <v>111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18" t="str">
        <f>E11</f>
        <v>J - 2.6.2. Mobiliář se solárními panely</v>
      </c>
      <c r="F79" s="271"/>
      <c r="G79" s="271"/>
      <c r="H79" s="271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7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6" t="s">
        <v>22</v>
      </c>
      <c r="D81" s="34"/>
      <c r="E81" s="34"/>
      <c r="F81" s="24" t="str">
        <f>F14</f>
        <v xml:space="preserve"> </v>
      </c>
      <c r="G81" s="34"/>
      <c r="H81" s="34"/>
      <c r="I81" s="26" t="s">
        <v>24</v>
      </c>
      <c r="J81" s="57" t="str">
        <f>IF(J14="","",J14)</f>
        <v>30. 11. 2023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7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65" customHeight="1">
      <c r="A83" s="32"/>
      <c r="B83" s="33"/>
      <c r="C83" s="26" t="s">
        <v>28</v>
      </c>
      <c r="D83" s="34"/>
      <c r="E83" s="34"/>
      <c r="F83" s="24" t="str">
        <f>E17</f>
        <v>Nemocnice Havířov, příspěvková organizace</v>
      </c>
      <c r="G83" s="34"/>
      <c r="H83" s="34"/>
      <c r="I83" s="26" t="s">
        <v>36</v>
      </c>
      <c r="J83" s="30" t="str">
        <f>E23</f>
        <v>Ing. Gabriela Pešková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15" customHeight="1">
      <c r="A84" s="32"/>
      <c r="B84" s="33"/>
      <c r="C84" s="26" t="s">
        <v>34</v>
      </c>
      <c r="D84" s="34"/>
      <c r="E84" s="34"/>
      <c r="F84" s="24" t="str">
        <f>IF(E20="","",E20)</f>
        <v>Vyplň údaj</v>
      </c>
      <c r="G84" s="34"/>
      <c r="H84" s="34"/>
      <c r="I84" s="26" t="s">
        <v>41</v>
      </c>
      <c r="J84" s="30" t="str">
        <f>E26</f>
        <v>Ing. M. Cabáková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2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9"/>
      <c r="B86" s="150"/>
      <c r="C86" s="151" t="s">
        <v>120</v>
      </c>
      <c r="D86" s="152" t="s">
        <v>65</v>
      </c>
      <c r="E86" s="152" t="s">
        <v>61</v>
      </c>
      <c r="F86" s="152" t="s">
        <v>62</v>
      </c>
      <c r="G86" s="152" t="s">
        <v>121</v>
      </c>
      <c r="H86" s="152" t="s">
        <v>122</v>
      </c>
      <c r="I86" s="152" t="s">
        <v>123</v>
      </c>
      <c r="J86" s="153" t="s">
        <v>115</v>
      </c>
      <c r="K86" s="154" t="s">
        <v>124</v>
      </c>
      <c r="L86" s="155"/>
      <c r="M86" s="66" t="s">
        <v>33</v>
      </c>
      <c r="N86" s="67" t="s">
        <v>50</v>
      </c>
      <c r="O86" s="67" t="s">
        <v>125</v>
      </c>
      <c r="P86" s="67" t="s">
        <v>126</v>
      </c>
      <c r="Q86" s="67" t="s">
        <v>127</v>
      </c>
      <c r="R86" s="67" t="s">
        <v>128</v>
      </c>
      <c r="S86" s="67" t="s">
        <v>129</v>
      </c>
      <c r="T86" s="68" t="s">
        <v>130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75" customHeight="1">
      <c r="A87" s="32"/>
      <c r="B87" s="33"/>
      <c r="C87" s="73" t="s">
        <v>131</v>
      </c>
      <c r="D87" s="34"/>
      <c r="E87" s="34"/>
      <c r="F87" s="34"/>
      <c r="G87" s="34"/>
      <c r="H87" s="34"/>
      <c r="I87" s="34"/>
      <c r="J87" s="156">
        <f>BK87</f>
        <v>0</v>
      </c>
      <c r="K87" s="34"/>
      <c r="L87" s="37"/>
      <c r="M87" s="69"/>
      <c r="N87" s="157"/>
      <c r="O87" s="70"/>
      <c r="P87" s="158">
        <f>P88</f>
        <v>0</v>
      </c>
      <c r="Q87" s="70"/>
      <c r="R87" s="158">
        <f>R88</f>
        <v>4.6467200000000002</v>
      </c>
      <c r="S87" s="70"/>
      <c r="T87" s="159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4" t="s">
        <v>79</v>
      </c>
      <c r="AU87" s="14" t="s">
        <v>116</v>
      </c>
      <c r="BK87" s="160">
        <f>BK88</f>
        <v>0</v>
      </c>
    </row>
    <row r="88" spans="1:65" s="12" customFormat="1" ht="25.9" customHeight="1">
      <c r="B88" s="161"/>
      <c r="C88" s="162"/>
      <c r="D88" s="163" t="s">
        <v>79</v>
      </c>
      <c r="E88" s="164" t="s">
        <v>132</v>
      </c>
      <c r="F88" s="164" t="s">
        <v>133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4.6467200000000002</v>
      </c>
      <c r="S88" s="169"/>
      <c r="T88" s="171">
        <f>T89</f>
        <v>0</v>
      </c>
      <c r="AR88" s="172" t="s">
        <v>40</v>
      </c>
      <c r="AT88" s="173" t="s">
        <v>79</v>
      </c>
      <c r="AU88" s="173" t="s">
        <v>80</v>
      </c>
      <c r="AY88" s="172" t="s">
        <v>134</v>
      </c>
      <c r="BK88" s="174">
        <f>BK89</f>
        <v>0</v>
      </c>
    </row>
    <row r="89" spans="1:65" s="12" customFormat="1" ht="22.75" customHeight="1">
      <c r="B89" s="161"/>
      <c r="C89" s="162"/>
      <c r="D89" s="163" t="s">
        <v>79</v>
      </c>
      <c r="E89" s="175" t="s">
        <v>135</v>
      </c>
      <c r="F89" s="175" t="s">
        <v>136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SUM(P90:P95)</f>
        <v>0</v>
      </c>
      <c r="Q89" s="169"/>
      <c r="R89" s="170">
        <f>SUM(R90:R95)</f>
        <v>4.6467200000000002</v>
      </c>
      <c r="S89" s="169"/>
      <c r="T89" s="171">
        <f>SUM(T90:T95)</f>
        <v>0</v>
      </c>
      <c r="AR89" s="172" t="s">
        <v>40</v>
      </c>
      <c r="AT89" s="173" t="s">
        <v>79</v>
      </c>
      <c r="AU89" s="173" t="s">
        <v>40</v>
      </c>
      <c r="AY89" s="172" t="s">
        <v>134</v>
      </c>
      <c r="BK89" s="174">
        <f>SUM(BK90:BK95)</f>
        <v>0</v>
      </c>
    </row>
    <row r="90" spans="1:65" s="2" customFormat="1" ht="78" customHeight="1">
      <c r="A90" s="32"/>
      <c r="B90" s="33"/>
      <c r="C90" s="177" t="s">
        <v>40</v>
      </c>
      <c r="D90" s="177" t="s">
        <v>137</v>
      </c>
      <c r="E90" s="178" t="s">
        <v>162</v>
      </c>
      <c r="F90" s="179" t="s">
        <v>163</v>
      </c>
      <c r="G90" s="180" t="s">
        <v>140</v>
      </c>
      <c r="H90" s="181">
        <v>3</v>
      </c>
      <c r="I90" s="182"/>
      <c r="J90" s="183">
        <f t="shared" ref="J90:J95" si="0">ROUND(I90*H90,2)</f>
        <v>0</v>
      </c>
      <c r="K90" s="184"/>
      <c r="L90" s="185"/>
      <c r="M90" s="186" t="s">
        <v>33</v>
      </c>
      <c r="N90" s="187" t="s">
        <v>51</v>
      </c>
      <c r="O90" s="62"/>
      <c r="P90" s="188">
        <f t="shared" ref="P90:P95" si="1">O90*H90</f>
        <v>0</v>
      </c>
      <c r="Q90" s="188">
        <v>0</v>
      </c>
      <c r="R90" s="188">
        <f t="shared" ref="R90:R95" si="2">Q90*H90</f>
        <v>0</v>
      </c>
      <c r="S90" s="188">
        <v>0</v>
      </c>
      <c r="T90" s="189">
        <f t="shared" ref="T90:T95" si="3"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0" t="s">
        <v>141</v>
      </c>
      <c r="AT90" s="190" t="s">
        <v>137</v>
      </c>
      <c r="AU90" s="190" t="s">
        <v>21</v>
      </c>
      <c r="AY90" s="14" t="s">
        <v>134</v>
      </c>
      <c r="BE90" s="191">
        <f t="shared" ref="BE90:BE95" si="4">IF(N90="základní",J90,0)</f>
        <v>0</v>
      </c>
      <c r="BF90" s="191">
        <f t="shared" ref="BF90:BF95" si="5">IF(N90="snížená",J90,0)</f>
        <v>0</v>
      </c>
      <c r="BG90" s="191">
        <f t="shared" ref="BG90:BG95" si="6">IF(N90="zákl. přenesená",J90,0)</f>
        <v>0</v>
      </c>
      <c r="BH90" s="191">
        <f t="shared" ref="BH90:BH95" si="7">IF(N90="sníž. přenesená",J90,0)</f>
        <v>0</v>
      </c>
      <c r="BI90" s="191">
        <f t="shared" ref="BI90:BI95" si="8">IF(N90="nulová",J90,0)</f>
        <v>0</v>
      </c>
      <c r="BJ90" s="14" t="s">
        <v>40</v>
      </c>
      <c r="BK90" s="191">
        <f t="shared" ref="BK90:BK95" si="9">ROUND(I90*H90,2)</f>
        <v>0</v>
      </c>
      <c r="BL90" s="14" t="s">
        <v>142</v>
      </c>
      <c r="BM90" s="190" t="s">
        <v>164</v>
      </c>
    </row>
    <row r="91" spans="1:65" s="2" customFormat="1" ht="16.5" customHeight="1">
      <c r="A91" s="32"/>
      <c r="B91" s="33"/>
      <c r="C91" s="192" t="s">
        <v>21</v>
      </c>
      <c r="D91" s="192" t="s">
        <v>144</v>
      </c>
      <c r="E91" s="193" t="s">
        <v>165</v>
      </c>
      <c r="F91" s="194" t="s">
        <v>166</v>
      </c>
      <c r="G91" s="195" t="s">
        <v>140</v>
      </c>
      <c r="H91" s="196">
        <v>3</v>
      </c>
      <c r="I91" s="197"/>
      <c r="J91" s="198">
        <f t="shared" si="0"/>
        <v>0</v>
      </c>
      <c r="K91" s="199"/>
      <c r="L91" s="37"/>
      <c r="M91" s="200" t="s">
        <v>33</v>
      </c>
      <c r="N91" s="201" t="s">
        <v>51</v>
      </c>
      <c r="O91" s="62"/>
      <c r="P91" s="188">
        <f t="shared" si="1"/>
        <v>0</v>
      </c>
      <c r="Q91" s="188">
        <v>0</v>
      </c>
      <c r="R91" s="188">
        <f t="shared" si="2"/>
        <v>0</v>
      </c>
      <c r="S91" s="188">
        <v>0</v>
      </c>
      <c r="T91" s="18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0" t="s">
        <v>142</v>
      </c>
      <c r="AT91" s="190" t="s">
        <v>144</v>
      </c>
      <c r="AU91" s="190" t="s">
        <v>21</v>
      </c>
      <c r="AY91" s="14" t="s">
        <v>134</v>
      </c>
      <c r="BE91" s="191">
        <f t="shared" si="4"/>
        <v>0</v>
      </c>
      <c r="BF91" s="191">
        <f t="shared" si="5"/>
        <v>0</v>
      </c>
      <c r="BG91" s="191">
        <f t="shared" si="6"/>
        <v>0</v>
      </c>
      <c r="BH91" s="191">
        <f t="shared" si="7"/>
        <v>0</v>
      </c>
      <c r="BI91" s="191">
        <f t="shared" si="8"/>
        <v>0</v>
      </c>
      <c r="BJ91" s="14" t="s">
        <v>40</v>
      </c>
      <c r="BK91" s="191">
        <f t="shared" si="9"/>
        <v>0</v>
      </c>
      <c r="BL91" s="14" t="s">
        <v>142</v>
      </c>
      <c r="BM91" s="190" t="s">
        <v>167</v>
      </c>
    </row>
    <row r="92" spans="1:65" s="2" customFormat="1" ht="16.5" customHeight="1">
      <c r="A92" s="32"/>
      <c r="B92" s="33"/>
      <c r="C92" s="192" t="s">
        <v>148</v>
      </c>
      <c r="D92" s="192" t="s">
        <v>144</v>
      </c>
      <c r="E92" s="193" t="s">
        <v>168</v>
      </c>
      <c r="F92" s="194" t="s">
        <v>150</v>
      </c>
      <c r="G92" s="195" t="s">
        <v>140</v>
      </c>
      <c r="H92" s="196">
        <v>3</v>
      </c>
      <c r="I92" s="197"/>
      <c r="J92" s="198">
        <f t="shared" si="0"/>
        <v>0</v>
      </c>
      <c r="K92" s="199"/>
      <c r="L92" s="37"/>
      <c r="M92" s="200" t="s">
        <v>33</v>
      </c>
      <c r="N92" s="201" t="s">
        <v>51</v>
      </c>
      <c r="O92" s="62"/>
      <c r="P92" s="188">
        <f t="shared" si="1"/>
        <v>0</v>
      </c>
      <c r="Q92" s="188">
        <v>0</v>
      </c>
      <c r="R92" s="188">
        <f t="shared" si="2"/>
        <v>0</v>
      </c>
      <c r="S92" s="188">
        <v>0</v>
      </c>
      <c r="T92" s="18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0" t="s">
        <v>142</v>
      </c>
      <c r="AT92" s="190" t="s">
        <v>144</v>
      </c>
      <c r="AU92" s="190" t="s">
        <v>21</v>
      </c>
      <c r="AY92" s="14" t="s">
        <v>134</v>
      </c>
      <c r="BE92" s="191">
        <f t="shared" si="4"/>
        <v>0</v>
      </c>
      <c r="BF92" s="191">
        <f t="shared" si="5"/>
        <v>0</v>
      </c>
      <c r="BG92" s="191">
        <f t="shared" si="6"/>
        <v>0</v>
      </c>
      <c r="BH92" s="191">
        <f t="shared" si="7"/>
        <v>0</v>
      </c>
      <c r="BI92" s="191">
        <f t="shared" si="8"/>
        <v>0</v>
      </c>
      <c r="BJ92" s="14" t="s">
        <v>40</v>
      </c>
      <c r="BK92" s="191">
        <f t="shared" si="9"/>
        <v>0</v>
      </c>
      <c r="BL92" s="14" t="s">
        <v>142</v>
      </c>
      <c r="BM92" s="190" t="s">
        <v>169</v>
      </c>
    </row>
    <row r="93" spans="1:65" s="2" customFormat="1" ht="78" customHeight="1">
      <c r="A93" s="32"/>
      <c r="B93" s="33"/>
      <c r="C93" s="177" t="s">
        <v>142</v>
      </c>
      <c r="D93" s="177" t="s">
        <v>137</v>
      </c>
      <c r="E93" s="178" t="s">
        <v>170</v>
      </c>
      <c r="F93" s="179" t="s">
        <v>171</v>
      </c>
      <c r="G93" s="180" t="s">
        <v>140</v>
      </c>
      <c r="H93" s="181">
        <v>13</v>
      </c>
      <c r="I93" s="182"/>
      <c r="J93" s="183">
        <f t="shared" si="0"/>
        <v>0</v>
      </c>
      <c r="K93" s="184"/>
      <c r="L93" s="185"/>
      <c r="M93" s="186" t="s">
        <v>33</v>
      </c>
      <c r="N93" s="187" t="s">
        <v>51</v>
      </c>
      <c r="O93" s="62"/>
      <c r="P93" s="188">
        <f t="shared" si="1"/>
        <v>0</v>
      </c>
      <c r="Q93" s="188">
        <v>0</v>
      </c>
      <c r="R93" s="188">
        <f t="shared" si="2"/>
        <v>0</v>
      </c>
      <c r="S93" s="188">
        <v>0</v>
      </c>
      <c r="T93" s="18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0" t="s">
        <v>141</v>
      </c>
      <c r="AT93" s="190" t="s">
        <v>137</v>
      </c>
      <c r="AU93" s="190" t="s">
        <v>21</v>
      </c>
      <c r="AY93" s="14" t="s">
        <v>134</v>
      </c>
      <c r="BE93" s="191">
        <f t="shared" si="4"/>
        <v>0</v>
      </c>
      <c r="BF93" s="191">
        <f t="shared" si="5"/>
        <v>0</v>
      </c>
      <c r="BG93" s="191">
        <f t="shared" si="6"/>
        <v>0</v>
      </c>
      <c r="BH93" s="191">
        <f t="shared" si="7"/>
        <v>0</v>
      </c>
      <c r="BI93" s="191">
        <f t="shared" si="8"/>
        <v>0</v>
      </c>
      <c r="BJ93" s="14" t="s">
        <v>40</v>
      </c>
      <c r="BK93" s="191">
        <f t="shared" si="9"/>
        <v>0</v>
      </c>
      <c r="BL93" s="14" t="s">
        <v>142</v>
      </c>
      <c r="BM93" s="190" t="s">
        <v>172</v>
      </c>
    </row>
    <row r="94" spans="1:65" s="2" customFormat="1" ht="16.5" customHeight="1">
      <c r="A94" s="32"/>
      <c r="B94" s="33"/>
      <c r="C94" s="192" t="s">
        <v>155</v>
      </c>
      <c r="D94" s="192" t="s">
        <v>144</v>
      </c>
      <c r="E94" s="193" t="s">
        <v>173</v>
      </c>
      <c r="F94" s="194" t="s">
        <v>166</v>
      </c>
      <c r="G94" s="195" t="s">
        <v>140</v>
      </c>
      <c r="H94" s="196">
        <v>13</v>
      </c>
      <c r="I94" s="197"/>
      <c r="J94" s="198">
        <f t="shared" si="0"/>
        <v>0</v>
      </c>
      <c r="K94" s="199"/>
      <c r="L94" s="37"/>
      <c r="M94" s="200" t="s">
        <v>33</v>
      </c>
      <c r="N94" s="201" t="s">
        <v>51</v>
      </c>
      <c r="O94" s="62"/>
      <c r="P94" s="188">
        <f t="shared" si="1"/>
        <v>0</v>
      </c>
      <c r="Q94" s="188">
        <v>0.35743999999999998</v>
      </c>
      <c r="R94" s="188">
        <f t="shared" si="2"/>
        <v>4.6467200000000002</v>
      </c>
      <c r="S94" s="188">
        <v>0</v>
      </c>
      <c r="T94" s="189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0" t="s">
        <v>142</v>
      </c>
      <c r="AT94" s="190" t="s">
        <v>144</v>
      </c>
      <c r="AU94" s="190" t="s">
        <v>21</v>
      </c>
      <c r="AY94" s="14" t="s">
        <v>134</v>
      </c>
      <c r="BE94" s="191">
        <f t="shared" si="4"/>
        <v>0</v>
      </c>
      <c r="BF94" s="191">
        <f t="shared" si="5"/>
        <v>0</v>
      </c>
      <c r="BG94" s="191">
        <f t="shared" si="6"/>
        <v>0</v>
      </c>
      <c r="BH94" s="191">
        <f t="shared" si="7"/>
        <v>0</v>
      </c>
      <c r="BI94" s="191">
        <f t="shared" si="8"/>
        <v>0</v>
      </c>
      <c r="BJ94" s="14" t="s">
        <v>40</v>
      </c>
      <c r="BK94" s="191">
        <f t="shared" si="9"/>
        <v>0</v>
      </c>
      <c r="BL94" s="14" t="s">
        <v>142</v>
      </c>
      <c r="BM94" s="190" t="s">
        <v>174</v>
      </c>
    </row>
    <row r="95" spans="1:65" s="2" customFormat="1" ht="16.5" customHeight="1">
      <c r="A95" s="32"/>
      <c r="B95" s="33"/>
      <c r="C95" s="192" t="s">
        <v>158</v>
      </c>
      <c r="D95" s="192" t="s">
        <v>144</v>
      </c>
      <c r="E95" s="193" t="s">
        <v>175</v>
      </c>
      <c r="F95" s="194" t="s">
        <v>150</v>
      </c>
      <c r="G95" s="195" t="s">
        <v>140</v>
      </c>
      <c r="H95" s="196">
        <v>13</v>
      </c>
      <c r="I95" s="197"/>
      <c r="J95" s="198">
        <f t="shared" si="0"/>
        <v>0</v>
      </c>
      <c r="K95" s="199"/>
      <c r="L95" s="37"/>
      <c r="M95" s="202" t="s">
        <v>33</v>
      </c>
      <c r="N95" s="203" t="s">
        <v>51</v>
      </c>
      <c r="O95" s="204"/>
      <c r="P95" s="205">
        <f t="shared" si="1"/>
        <v>0</v>
      </c>
      <c r="Q95" s="205">
        <v>0</v>
      </c>
      <c r="R95" s="205">
        <f t="shared" si="2"/>
        <v>0</v>
      </c>
      <c r="S95" s="205">
        <v>0</v>
      </c>
      <c r="T95" s="206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0" t="s">
        <v>142</v>
      </c>
      <c r="AT95" s="190" t="s">
        <v>144</v>
      </c>
      <c r="AU95" s="190" t="s">
        <v>21</v>
      </c>
      <c r="AY95" s="14" t="s">
        <v>134</v>
      </c>
      <c r="BE95" s="191">
        <f t="shared" si="4"/>
        <v>0</v>
      </c>
      <c r="BF95" s="191">
        <f t="shared" si="5"/>
        <v>0</v>
      </c>
      <c r="BG95" s="191">
        <f t="shared" si="6"/>
        <v>0</v>
      </c>
      <c r="BH95" s="191">
        <f t="shared" si="7"/>
        <v>0</v>
      </c>
      <c r="BI95" s="191">
        <f t="shared" si="8"/>
        <v>0</v>
      </c>
      <c r="BJ95" s="14" t="s">
        <v>40</v>
      </c>
      <c r="BK95" s="191">
        <f t="shared" si="9"/>
        <v>0</v>
      </c>
      <c r="BL95" s="14" t="s">
        <v>142</v>
      </c>
      <c r="BM95" s="190" t="s">
        <v>176</v>
      </c>
    </row>
    <row r="96" spans="1:65" s="2" customFormat="1" ht="7" customHeight="1">
      <c r="A96" s="32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37"/>
      <c r="M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</sheetData>
  <sheetProtection algorithmName="SHA-512" hashValue="I9dq0cHoeGcR/Dz+R8DnfZKcAiSwlNupNcU9OtAwLcdf5PczoTr05LyuHNDL3qb5IsKdm3gUChc2quGpn0cMdg==" saltValue="8+f9UIj7Ft0rHMj5IyyoGnKG+h3eqbgddDRPqMFWqZrtFlrOi9j5X6BcMyUrdk0YUrIczWBfwtsmmEpFS1/OFg==" spinCount="100000" sheet="1" objects="1" scenarios="1" formatColumns="0" formatRows="0" autoFilter="0"/>
  <autoFilter ref="C86:K9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3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101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21</v>
      </c>
    </row>
    <row r="4" spans="1:46" s="1" customFormat="1" ht="25" customHeight="1">
      <c r="B4" s="17"/>
      <c r="D4" s="108" t="s">
        <v>108</v>
      </c>
      <c r="L4" s="17"/>
      <c r="M4" s="109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0" t="s">
        <v>16</v>
      </c>
      <c r="L6" s="17"/>
    </row>
    <row r="7" spans="1:46" s="1" customFormat="1" ht="26.25" customHeight="1">
      <c r="B7" s="17"/>
      <c r="E7" s="262" t="str">
        <f>'Rekapitulace stavby'!K6</f>
        <v>REVITALIZACE ZELENÉ INFRASTRUKTURY NEMOCNICE HAVÍŘOV, p.o. - SO 2 Mobiliář</v>
      </c>
      <c r="F7" s="263"/>
      <c r="G7" s="263"/>
      <c r="H7" s="263"/>
      <c r="L7" s="17"/>
    </row>
    <row r="8" spans="1:46" s="1" customFormat="1" ht="12" customHeight="1">
      <c r="B8" s="17"/>
      <c r="D8" s="110" t="s">
        <v>109</v>
      </c>
      <c r="L8" s="17"/>
    </row>
    <row r="9" spans="1:46" s="2" customFormat="1" ht="16.5" customHeight="1">
      <c r="A9" s="32"/>
      <c r="B9" s="37"/>
      <c r="C9" s="32"/>
      <c r="D9" s="32"/>
      <c r="E9" s="262" t="s">
        <v>177</v>
      </c>
      <c r="F9" s="264"/>
      <c r="G9" s="264"/>
      <c r="H9" s="264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111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65" t="s">
        <v>178</v>
      </c>
      <c r="F11" s="264"/>
      <c r="G11" s="264"/>
      <c r="H11" s="264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33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30. 11. 2023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28</v>
      </c>
      <c r="E16" s="32"/>
      <c r="F16" s="32"/>
      <c r="G16" s="32"/>
      <c r="H16" s="32"/>
      <c r="I16" s="110" t="s">
        <v>29</v>
      </c>
      <c r="J16" s="101" t="s">
        <v>30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31</v>
      </c>
      <c r="F17" s="32"/>
      <c r="G17" s="32"/>
      <c r="H17" s="32"/>
      <c r="I17" s="110" t="s">
        <v>32</v>
      </c>
      <c r="J17" s="101" t="s">
        <v>33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34</v>
      </c>
      <c r="E19" s="32"/>
      <c r="F19" s="32"/>
      <c r="G19" s="32"/>
      <c r="H19" s="32"/>
      <c r="I19" s="110" t="s">
        <v>29</v>
      </c>
      <c r="J19" s="27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66" t="str">
        <f>'Rekapitulace stavby'!E14</f>
        <v>Vyplň údaj</v>
      </c>
      <c r="F20" s="267"/>
      <c r="G20" s="267"/>
      <c r="H20" s="267"/>
      <c r="I20" s="110" t="s">
        <v>32</v>
      </c>
      <c r="J20" s="27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36</v>
      </c>
      <c r="E22" s="32"/>
      <c r="F22" s="32"/>
      <c r="G22" s="32"/>
      <c r="H22" s="32"/>
      <c r="I22" s="110" t="s">
        <v>29</v>
      </c>
      <c r="J22" s="101" t="s">
        <v>37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38</v>
      </c>
      <c r="F23" s="32"/>
      <c r="G23" s="32"/>
      <c r="H23" s="32"/>
      <c r="I23" s="110" t="s">
        <v>32</v>
      </c>
      <c r="J23" s="101" t="s">
        <v>33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41</v>
      </c>
      <c r="E25" s="32"/>
      <c r="F25" s="32"/>
      <c r="G25" s="32"/>
      <c r="H25" s="32"/>
      <c r="I25" s="110" t="s">
        <v>29</v>
      </c>
      <c r="J25" s="101" t="s">
        <v>42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43</v>
      </c>
      <c r="F26" s="32"/>
      <c r="G26" s="32"/>
      <c r="H26" s="32"/>
      <c r="I26" s="110" t="s">
        <v>32</v>
      </c>
      <c r="J26" s="101" t="s">
        <v>33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268" t="s">
        <v>33</v>
      </c>
      <c r="F29" s="268"/>
      <c r="G29" s="268"/>
      <c r="H29" s="268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7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7" t="s">
        <v>46</v>
      </c>
      <c r="E32" s="32"/>
      <c r="F32" s="32"/>
      <c r="G32" s="32"/>
      <c r="H32" s="32"/>
      <c r="I32" s="32"/>
      <c r="J32" s="118">
        <f>ROUND(J87, 0)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9" t="s">
        <v>48</v>
      </c>
      <c r="G34" s="32"/>
      <c r="H34" s="32"/>
      <c r="I34" s="119" t="s">
        <v>47</v>
      </c>
      <c r="J34" s="119" t="s">
        <v>49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20" t="s">
        <v>50</v>
      </c>
      <c r="E35" s="110" t="s">
        <v>51</v>
      </c>
      <c r="F35" s="121">
        <f>ROUND((SUM(BE87:BE112)),  0)</f>
        <v>0</v>
      </c>
      <c r="G35" s="32"/>
      <c r="H35" s="32"/>
      <c r="I35" s="122">
        <v>0.21</v>
      </c>
      <c r="J35" s="121">
        <f>ROUND(((SUM(BE87:BE112))*I35),  0)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10" t="s">
        <v>52</v>
      </c>
      <c r="F36" s="121">
        <f>ROUND((SUM(BF87:BF112)),  0)</f>
        <v>0</v>
      </c>
      <c r="G36" s="32"/>
      <c r="H36" s="32"/>
      <c r="I36" s="122">
        <v>0.15</v>
      </c>
      <c r="J36" s="121">
        <f>ROUND(((SUM(BF87:BF112))*I36),  0)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53</v>
      </c>
      <c r="F37" s="121">
        <f>ROUND((SUM(BG87:BG112)),  0)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10" t="s">
        <v>54</v>
      </c>
      <c r="F38" s="121">
        <f>ROUND((SUM(BH87:BH112)),  0)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10" t="s">
        <v>55</v>
      </c>
      <c r="F39" s="121">
        <f>ROUND((SUM(BI87:BI112)),  0)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23"/>
      <c r="D41" s="124" t="s">
        <v>56</v>
      </c>
      <c r="E41" s="125"/>
      <c r="F41" s="125"/>
      <c r="G41" s="126" t="s">
        <v>57</v>
      </c>
      <c r="H41" s="127" t="s">
        <v>58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hidden="1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hidden="1" customHeight="1">
      <c r="A47" s="32"/>
      <c r="B47" s="33"/>
      <c r="C47" s="20" t="s">
        <v>113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hidden="1" customHeight="1">
      <c r="A50" s="32"/>
      <c r="B50" s="33"/>
      <c r="C50" s="34"/>
      <c r="D50" s="34"/>
      <c r="E50" s="269" t="str">
        <f>E7</f>
        <v>REVITALIZACE ZELENÉ INFRASTRUKTURY NEMOCNICE HAVÍŘOV, p.o. - SO 2 Mobiliář</v>
      </c>
      <c r="F50" s="270"/>
      <c r="G50" s="270"/>
      <c r="H50" s="270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hidden="1" customHeight="1">
      <c r="B51" s="18"/>
      <c r="C51" s="26" t="s">
        <v>109</v>
      </c>
      <c r="D51" s="19"/>
      <c r="E51" s="19"/>
      <c r="F51" s="19"/>
      <c r="G51" s="19"/>
      <c r="H51" s="19"/>
      <c r="I51" s="19"/>
      <c r="J51" s="19"/>
      <c r="K51" s="19"/>
      <c r="L51" s="17"/>
    </row>
    <row r="52" spans="1:47" s="2" customFormat="1" ht="16.5" hidden="1" customHeight="1">
      <c r="A52" s="32"/>
      <c r="B52" s="33"/>
      <c r="C52" s="34"/>
      <c r="D52" s="34"/>
      <c r="E52" s="269" t="s">
        <v>177</v>
      </c>
      <c r="F52" s="271"/>
      <c r="G52" s="271"/>
      <c r="H52" s="271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hidden="1" customHeight="1">
      <c r="A53" s="32"/>
      <c r="B53" s="33"/>
      <c r="C53" s="26" t="s">
        <v>111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hidden="1" customHeight="1">
      <c r="A54" s="32"/>
      <c r="B54" s="33"/>
      <c r="C54" s="34"/>
      <c r="D54" s="34"/>
      <c r="E54" s="218" t="str">
        <f>E11</f>
        <v>N - 2.6.3. Mobiliář ostatní</v>
      </c>
      <c r="F54" s="271"/>
      <c r="G54" s="271"/>
      <c r="H54" s="271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hidden="1" customHeight="1">
      <c r="A56" s="32"/>
      <c r="B56" s="33"/>
      <c r="C56" s="26" t="s">
        <v>22</v>
      </c>
      <c r="D56" s="34"/>
      <c r="E56" s="34"/>
      <c r="F56" s="24" t="str">
        <f>F14</f>
        <v xml:space="preserve"> </v>
      </c>
      <c r="G56" s="34"/>
      <c r="H56" s="34"/>
      <c r="I56" s="26" t="s">
        <v>24</v>
      </c>
      <c r="J56" s="57" t="str">
        <f>IF(J14="","",J14)</f>
        <v>30. 11. 2023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hidden="1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hidden="1" customHeight="1">
      <c r="A58" s="32"/>
      <c r="B58" s="33"/>
      <c r="C58" s="26" t="s">
        <v>28</v>
      </c>
      <c r="D58" s="34"/>
      <c r="E58" s="34"/>
      <c r="F58" s="24" t="str">
        <f>E17</f>
        <v>Nemocnice Havířov, příspěvková organizace</v>
      </c>
      <c r="G58" s="34"/>
      <c r="H58" s="34"/>
      <c r="I58" s="26" t="s">
        <v>36</v>
      </c>
      <c r="J58" s="30" t="str">
        <f>E23</f>
        <v>Ing. Gabriela Pešková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hidden="1" customHeight="1">
      <c r="A59" s="32"/>
      <c r="B59" s="33"/>
      <c r="C59" s="26" t="s">
        <v>34</v>
      </c>
      <c r="D59" s="34"/>
      <c r="E59" s="34"/>
      <c r="F59" s="24" t="str">
        <f>IF(E20="","",E20)</f>
        <v>Vyplň údaj</v>
      </c>
      <c r="G59" s="34"/>
      <c r="H59" s="34"/>
      <c r="I59" s="26" t="s">
        <v>41</v>
      </c>
      <c r="J59" s="30" t="str">
        <f>E26</f>
        <v>Ing. M. Cabáková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hidden="1" customHeight="1">
      <c r="A61" s="32"/>
      <c r="B61" s="33"/>
      <c r="C61" s="134" t="s">
        <v>114</v>
      </c>
      <c r="D61" s="135"/>
      <c r="E61" s="135"/>
      <c r="F61" s="135"/>
      <c r="G61" s="135"/>
      <c r="H61" s="135"/>
      <c r="I61" s="135"/>
      <c r="J61" s="136" t="s">
        <v>115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hidden="1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hidden="1" customHeight="1">
      <c r="A63" s="32"/>
      <c r="B63" s="33"/>
      <c r="C63" s="137" t="s">
        <v>78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4" t="s">
        <v>116</v>
      </c>
    </row>
    <row r="64" spans="1:47" s="9" customFormat="1" ht="25" hidden="1" customHeight="1">
      <c r="B64" s="138"/>
      <c r="C64" s="139"/>
      <c r="D64" s="140" t="s">
        <v>117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0" customFormat="1" ht="19.899999999999999" hidden="1" customHeight="1">
      <c r="B65" s="144"/>
      <c r="C65" s="95"/>
      <c r="D65" s="145" t="s">
        <v>118</v>
      </c>
      <c r="E65" s="146"/>
      <c r="F65" s="146"/>
      <c r="G65" s="146"/>
      <c r="H65" s="146"/>
      <c r="I65" s="146"/>
      <c r="J65" s="147">
        <f>J89</f>
        <v>0</v>
      </c>
      <c r="K65" s="95"/>
      <c r="L65" s="148"/>
    </row>
    <row r="66" spans="1:31" s="2" customFormat="1" ht="21.75" hidden="1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7" hidden="1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ht="10" hidden="1"/>
    <row r="69" spans="1:31" ht="10" hidden="1"/>
    <row r="70" spans="1:31" ht="10" hidden="1"/>
    <row r="71" spans="1:31" s="2" customFormat="1" ht="7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5" customHeight="1">
      <c r="A72" s="32"/>
      <c r="B72" s="33"/>
      <c r="C72" s="20" t="s">
        <v>119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7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6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6.25" customHeight="1">
      <c r="A75" s="32"/>
      <c r="B75" s="33"/>
      <c r="C75" s="34"/>
      <c r="D75" s="34"/>
      <c r="E75" s="269" t="str">
        <f>E7</f>
        <v>REVITALIZACE ZELENÉ INFRASTRUKTURY NEMOCNICE HAVÍŘOV, p.o. - SO 2 Mobiliář</v>
      </c>
      <c r="F75" s="270"/>
      <c r="G75" s="270"/>
      <c r="H75" s="270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8"/>
      <c r="C76" s="26" t="s">
        <v>109</v>
      </c>
      <c r="D76" s="19"/>
      <c r="E76" s="19"/>
      <c r="F76" s="19"/>
      <c r="G76" s="19"/>
      <c r="H76" s="19"/>
      <c r="I76" s="19"/>
      <c r="J76" s="19"/>
      <c r="K76" s="19"/>
      <c r="L76" s="17"/>
    </row>
    <row r="77" spans="1:31" s="2" customFormat="1" ht="16.5" customHeight="1">
      <c r="A77" s="32"/>
      <c r="B77" s="33"/>
      <c r="C77" s="34"/>
      <c r="D77" s="34"/>
      <c r="E77" s="269" t="s">
        <v>177</v>
      </c>
      <c r="F77" s="271"/>
      <c r="G77" s="271"/>
      <c r="H77" s="271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6" t="s">
        <v>111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18" t="str">
        <f>E11</f>
        <v>N - 2.6.3. Mobiliář ostatní</v>
      </c>
      <c r="F79" s="271"/>
      <c r="G79" s="271"/>
      <c r="H79" s="271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7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6" t="s">
        <v>22</v>
      </c>
      <c r="D81" s="34"/>
      <c r="E81" s="34"/>
      <c r="F81" s="24" t="str">
        <f>F14</f>
        <v xml:space="preserve"> </v>
      </c>
      <c r="G81" s="34"/>
      <c r="H81" s="34"/>
      <c r="I81" s="26" t="s">
        <v>24</v>
      </c>
      <c r="J81" s="57" t="str">
        <f>IF(J14="","",J14)</f>
        <v>30. 11. 2023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7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65" customHeight="1">
      <c r="A83" s="32"/>
      <c r="B83" s="33"/>
      <c r="C83" s="26" t="s">
        <v>28</v>
      </c>
      <c r="D83" s="34"/>
      <c r="E83" s="34"/>
      <c r="F83" s="24" t="str">
        <f>E17</f>
        <v>Nemocnice Havířov, příspěvková organizace</v>
      </c>
      <c r="G83" s="34"/>
      <c r="H83" s="34"/>
      <c r="I83" s="26" t="s">
        <v>36</v>
      </c>
      <c r="J83" s="30" t="str">
        <f>E23</f>
        <v>Ing. Gabriela Pešková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15" customHeight="1">
      <c r="A84" s="32"/>
      <c r="B84" s="33"/>
      <c r="C84" s="26" t="s">
        <v>34</v>
      </c>
      <c r="D84" s="34"/>
      <c r="E84" s="34"/>
      <c r="F84" s="24" t="str">
        <f>IF(E20="","",E20)</f>
        <v>Vyplň údaj</v>
      </c>
      <c r="G84" s="34"/>
      <c r="H84" s="34"/>
      <c r="I84" s="26" t="s">
        <v>41</v>
      </c>
      <c r="J84" s="30" t="str">
        <f>E26</f>
        <v>Ing. M. Cabáková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2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9"/>
      <c r="B86" s="150"/>
      <c r="C86" s="151" t="s">
        <v>120</v>
      </c>
      <c r="D86" s="152" t="s">
        <v>65</v>
      </c>
      <c r="E86" s="152" t="s">
        <v>61</v>
      </c>
      <c r="F86" s="152" t="s">
        <v>62</v>
      </c>
      <c r="G86" s="152" t="s">
        <v>121</v>
      </c>
      <c r="H86" s="152" t="s">
        <v>122</v>
      </c>
      <c r="I86" s="152" t="s">
        <v>123</v>
      </c>
      <c r="J86" s="153" t="s">
        <v>115</v>
      </c>
      <c r="K86" s="154" t="s">
        <v>124</v>
      </c>
      <c r="L86" s="155"/>
      <c r="M86" s="66" t="s">
        <v>33</v>
      </c>
      <c r="N86" s="67" t="s">
        <v>50</v>
      </c>
      <c r="O86" s="67" t="s">
        <v>125</v>
      </c>
      <c r="P86" s="67" t="s">
        <v>126</v>
      </c>
      <c r="Q86" s="67" t="s">
        <v>127</v>
      </c>
      <c r="R86" s="67" t="s">
        <v>128</v>
      </c>
      <c r="S86" s="67" t="s">
        <v>129</v>
      </c>
      <c r="T86" s="68" t="s">
        <v>130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75" customHeight="1">
      <c r="A87" s="32"/>
      <c r="B87" s="33"/>
      <c r="C87" s="73" t="s">
        <v>131</v>
      </c>
      <c r="D87" s="34"/>
      <c r="E87" s="34"/>
      <c r="F87" s="34"/>
      <c r="G87" s="34"/>
      <c r="H87" s="34"/>
      <c r="I87" s="34"/>
      <c r="J87" s="156">
        <f>BK87</f>
        <v>0</v>
      </c>
      <c r="K87" s="34"/>
      <c r="L87" s="37"/>
      <c r="M87" s="69"/>
      <c r="N87" s="157"/>
      <c r="O87" s="70"/>
      <c r="P87" s="158">
        <f>P88</f>
        <v>0</v>
      </c>
      <c r="Q87" s="70"/>
      <c r="R87" s="158">
        <f>R88</f>
        <v>16.442239999999998</v>
      </c>
      <c r="S87" s="70"/>
      <c r="T87" s="159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4" t="s">
        <v>79</v>
      </c>
      <c r="AU87" s="14" t="s">
        <v>116</v>
      </c>
      <c r="BK87" s="160">
        <f>BK88</f>
        <v>0</v>
      </c>
    </row>
    <row r="88" spans="1:65" s="12" customFormat="1" ht="25.9" customHeight="1">
      <c r="B88" s="161"/>
      <c r="C88" s="162"/>
      <c r="D88" s="163" t="s">
        <v>79</v>
      </c>
      <c r="E88" s="164" t="s">
        <v>132</v>
      </c>
      <c r="F88" s="164" t="s">
        <v>133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16.442239999999998</v>
      </c>
      <c r="S88" s="169"/>
      <c r="T88" s="171">
        <f>T89</f>
        <v>0</v>
      </c>
      <c r="AR88" s="172" t="s">
        <v>40</v>
      </c>
      <c r="AT88" s="173" t="s">
        <v>79</v>
      </c>
      <c r="AU88" s="173" t="s">
        <v>80</v>
      </c>
      <c r="AY88" s="172" t="s">
        <v>134</v>
      </c>
      <c r="BK88" s="174">
        <f>BK89</f>
        <v>0</v>
      </c>
    </row>
    <row r="89" spans="1:65" s="12" customFormat="1" ht="22.75" customHeight="1">
      <c r="B89" s="161"/>
      <c r="C89" s="162"/>
      <c r="D89" s="163" t="s">
        <v>79</v>
      </c>
      <c r="E89" s="175" t="s">
        <v>135</v>
      </c>
      <c r="F89" s="175" t="s">
        <v>136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SUM(P90:P112)</f>
        <v>0</v>
      </c>
      <c r="Q89" s="169"/>
      <c r="R89" s="170">
        <f>SUM(R90:R112)</f>
        <v>16.442239999999998</v>
      </c>
      <c r="S89" s="169"/>
      <c r="T89" s="171">
        <f>SUM(T90:T112)</f>
        <v>0</v>
      </c>
      <c r="AR89" s="172" t="s">
        <v>40</v>
      </c>
      <c r="AT89" s="173" t="s">
        <v>79</v>
      </c>
      <c r="AU89" s="173" t="s">
        <v>40</v>
      </c>
      <c r="AY89" s="172" t="s">
        <v>134</v>
      </c>
      <c r="BK89" s="174">
        <f>SUM(BK90:BK112)</f>
        <v>0</v>
      </c>
    </row>
    <row r="90" spans="1:65" s="2" customFormat="1" ht="66.75" customHeight="1">
      <c r="A90" s="32"/>
      <c r="B90" s="33"/>
      <c r="C90" s="177" t="s">
        <v>40</v>
      </c>
      <c r="D90" s="177" t="s">
        <v>137</v>
      </c>
      <c r="E90" s="178" t="s">
        <v>179</v>
      </c>
      <c r="F90" s="179" t="s">
        <v>180</v>
      </c>
      <c r="G90" s="180" t="s">
        <v>140</v>
      </c>
      <c r="H90" s="181">
        <v>8</v>
      </c>
      <c r="I90" s="182"/>
      <c r="J90" s="183">
        <f t="shared" ref="J90:J112" si="0">ROUND(I90*H90,2)</f>
        <v>0</v>
      </c>
      <c r="K90" s="184"/>
      <c r="L90" s="185"/>
      <c r="M90" s="186" t="s">
        <v>33</v>
      </c>
      <c r="N90" s="187" t="s">
        <v>51</v>
      </c>
      <c r="O90" s="62"/>
      <c r="P90" s="188">
        <f t="shared" ref="P90:P112" si="1">O90*H90</f>
        <v>0</v>
      </c>
      <c r="Q90" s="188">
        <v>0</v>
      </c>
      <c r="R90" s="188">
        <f t="shared" ref="R90:R112" si="2">Q90*H90</f>
        <v>0</v>
      </c>
      <c r="S90" s="188">
        <v>0</v>
      </c>
      <c r="T90" s="189">
        <f t="shared" ref="T90:T112" si="3"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0" t="s">
        <v>141</v>
      </c>
      <c r="AT90" s="190" t="s">
        <v>137</v>
      </c>
      <c r="AU90" s="190" t="s">
        <v>21</v>
      </c>
      <c r="AY90" s="14" t="s">
        <v>134</v>
      </c>
      <c r="BE90" s="191">
        <f t="shared" ref="BE90:BE112" si="4">IF(N90="základní",J90,0)</f>
        <v>0</v>
      </c>
      <c r="BF90" s="191">
        <f t="shared" ref="BF90:BF112" si="5">IF(N90="snížená",J90,0)</f>
        <v>0</v>
      </c>
      <c r="BG90" s="191">
        <f t="shared" ref="BG90:BG112" si="6">IF(N90="zákl. přenesená",J90,0)</f>
        <v>0</v>
      </c>
      <c r="BH90" s="191">
        <f t="shared" ref="BH90:BH112" si="7">IF(N90="sníž. přenesená",J90,0)</f>
        <v>0</v>
      </c>
      <c r="BI90" s="191">
        <f t="shared" ref="BI90:BI112" si="8">IF(N90="nulová",J90,0)</f>
        <v>0</v>
      </c>
      <c r="BJ90" s="14" t="s">
        <v>40</v>
      </c>
      <c r="BK90" s="191">
        <f t="shared" ref="BK90:BK112" si="9">ROUND(I90*H90,2)</f>
        <v>0</v>
      </c>
      <c r="BL90" s="14" t="s">
        <v>142</v>
      </c>
      <c r="BM90" s="190" t="s">
        <v>181</v>
      </c>
    </row>
    <row r="91" spans="1:65" s="2" customFormat="1" ht="16.5" customHeight="1">
      <c r="A91" s="32"/>
      <c r="B91" s="33"/>
      <c r="C91" s="192" t="s">
        <v>21</v>
      </c>
      <c r="D91" s="192" t="s">
        <v>144</v>
      </c>
      <c r="E91" s="193" t="s">
        <v>182</v>
      </c>
      <c r="F91" s="194" t="s">
        <v>166</v>
      </c>
      <c r="G91" s="195" t="s">
        <v>140</v>
      </c>
      <c r="H91" s="196">
        <v>8</v>
      </c>
      <c r="I91" s="197"/>
      <c r="J91" s="198">
        <f t="shared" si="0"/>
        <v>0</v>
      </c>
      <c r="K91" s="199"/>
      <c r="L91" s="37"/>
      <c r="M91" s="200" t="s">
        <v>33</v>
      </c>
      <c r="N91" s="201" t="s">
        <v>51</v>
      </c>
      <c r="O91" s="62"/>
      <c r="P91" s="188">
        <f t="shared" si="1"/>
        <v>0</v>
      </c>
      <c r="Q91" s="188">
        <v>0</v>
      </c>
      <c r="R91" s="188">
        <f t="shared" si="2"/>
        <v>0</v>
      </c>
      <c r="S91" s="188">
        <v>0</v>
      </c>
      <c r="T91" s="18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0" t="s">
        <v>142</v>
      </c>
      <c r="AT91" s="190" t="s">
        <v>144</v>
      </c>
      <c r="AU91" s="190" t="s">
        <v>21</v>
      </c>
      <c r="AY91" s="14" t="s">
        <v>134</v>
      </c>
      <c r="BE91" s="191">
        <f t="shared" si="4"/>
        <v>0</v>
      </c>
      <c r="BF91" s="191">
        <f t="shared" si="5"/>
        <v>0</v>
      </c>
      <c r="BG91" s="191">
        <f t="shared" si="6"/>
        <v>0</v>
      </c>
      <c r="BH91" s="191">
        <f t="shared" si="7"/>
        <v>0</v>
      </c>
      <c r="BI91" s="191">
        <f t="shared" si="8"/>
        <v>0</v>
      </c>
      <c r="BJ91" s="14" t="s">
        <v>40</v>
      </c>
      <c r="BK91" s="191">
        <f t="shared" si="9"/>
        <v>0</v>
      </c>
      <c r="BL91" s="14" t="s">
        <v>142</v>
      </c>
      <c r="BM91" s="190" t="s">
        <v>183</v>
      </c>
    </row>
    <row r="92" spans="1:65" s="2" customFormat="1" ht="16.5" customHeight="1">
      <c r="A92" s="32"/>
      <c r="B92" s="33"/>
      <c r="C92" s="192" t="s">
        <v>148</v>
      </c>
      <c r="D92" s="192" t="s">
        <v>144</v>
      </c>
      <c r="E92" s="193" t="s">
        <v>184</v>
      </c>
      <c r="F92" s="194" t="s">
        <v>150</v>
      </c>
      <c r="G92" s="195" t="s">
        <v>140</v>
      </c>
      <c r="H92" s="196">
        <v>8</v>
      </c>
      <c r="I92" s="197"/>
      <c r="J92" s="198">
        <f t="shared" si="0"/>
        <v>0</v>
      </c>
      <c r="K92" s="199"/>
      <c r="L92" s="37"/>
      <c r="M92" s="200" t="s">
        <v>33</v>
      </c>
      <c r="N92" s="201" t="s">
        <v>51</v>
      </c>
      <c r="O92" s="62"/>
      <c r="P92" s="188">
        <f t="shared" si="1"/>
        <v>0</v>
      </c>
      <c r="Q92" s="188">
        <v>0</v>
      </c>
      <c r="R92" s="188">
        <f t="shared" si="2"/>
        <v>0</v>
      </c>
      <c r="S92" s="188">
        <v>0</v>
      </c>
      <c r="T92" s="18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0" t="s">
        <v>142</v>
      </c>
      <c r="AT92" s="190" t="s">
        <v>144</v>
      </c>
      <c r="AU92" s="190" t="s">
        <v>21</v>
      </c>
      <c r="AY92" s="14" t="s">
        <v>134</v>
      </c>
      <c r="BE92" s="191">
        <f t="shared" si="4"/>
        <v>0</v>
      </c>
      <c r="BF92" s="191">
        <f t="shared" si="5"/>
        <v>0</v>
      </c>
      <c r="BG92" s="191">
        <f t="shared" si="6"/>
        <v>0</v>
      </c>
      <c r="BH92" s="191">
        <f t="shared" si="7"/>
        <v>0</v>
      </c>
      <c r="BI92" s="191">
        <f t="shared" si="8"/>
        <v>0</v>
      </c>
      <c r="BJ92" s="14" t="s">
        <v>40</v>
      </c>
      <c r="BK92" s="191">
        <f t="shared" si="9"/>
        <v>0</v>
      </c>
      <c r="BL92" s="14" t="s">
        <v>142</v>
      </c>
      <c r="BM92" s="190" t="s">
        <v>185</v>
      </c>
    </row>
    <row r="93" spans="1:65" s="2" customFormat="1" ht="66.75" customHeight="1">
      <c r="A93" s="32"/>
      <c r="B93" s="33"/>
      <c r="C93" s="177" t="s">
        <v>142</v>
      </c>
      <c r="D93" s="177" t="s">
        <v>137</v>
      </c>
      <c r="E93" s="178" t="s">
        <v>186</v>
      </c>
      <c r="F93" s="179" t="s">
        <v>187</v>
      </c>
      <c r="G93" s="180" t="s">
        <v>140</v>
      </c>
      <c r="H93" s="181">
        <v>2</v>
      </c>
      <c r="I93" s="182"/>
      <c r="J93" s="183">
        <f t="shared" si="0"/>
        <v>0</v>
      </c>
      <c r="K93" s="184"/>
      <c r="L93" s="185"/>
      <c r="M93" s="186" t="s">
        <v>33</v>
      </c>
      <c r="N93" s="187" t="s">
        <v>51</v>
      </c>
      <c r="O93" s="62"/>
      <c r="P93" s="188">
        <f t="shared" si="1"/>
        <v>0</v>
      </c>
      <c r="Q93" s="188">
        <v>0</v>
      </c>
      <c r="R93" s="188">
        <f t="shared" si="2"/>
        <v>0</v>
      </c>
      <c r="S93" s="188">
        <v>0</v>
      </c>
      <c r="T93" s="18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0" t="s">
        <v>141</v>
      </c>
      <c r="AT93" s="190" t="s">
        <v>137</v>
      </c>
      <c r="AU93" s="190" t="s">
        <v>21</v>
      </c>
      <c r="AY93" s="14" t="s">
        <v>134</v>
      </c>
      <c r="BE93" s="191">
        <f t="shared" si="4"/>
        <v>0</v>
      </c>
      <c r="BF93" s="191">
        <f t="shared" si="5"/>
        <v>0</v>
      </c>
      <c r="BG93" s="191">
        <f t="shared" si="6"/>
        <v>0</v>
      </c>
      <c r="BH93" s="191">
        <f t="shared" si="7"/>
        <v>0</v>
      </c>
      <c r="BI93" s="191">
        <f t="shared" si="8"/>
        <v>0</v>
      </c>
      <c r="BJ93" s="14" t="s">
        <v>40</v>
      </c>
      <c r="BK93" s="191">
        <f t="shared" si="9"/>
        <v>0</v>
      </c>
      <c r="BL93" s="14" t="s">
        <v>142</v>
      </c>
      <c r="BM93" s="190" t="s">
        <v>188</v>
      </c>
    </row>
    <row r="94" spans="1:65" s="2" customFormat="1" ht="16.5" customHeight="1">
      <c r="A94" s="32"/>
      <c r="B94" s="33"/>
      <c r="C94" s="192" t="s">
        <v>155</v>
      </c>
      <c r="D94" s="192" t="s">
        <v>144</v>
      </c>
      <c r="E94" s="193" t="s">
        <v>189</v>
      </c>
      <c r="F94" s="194" t="s">
        <v>166</v>
      </c>
      <c r="G94" s="195" t="s">
        <v>140</v>
      </c>
      <c r="H94" s="196">
        <v>2</v>
      </c>
      <c r="I94" s="197"/>
      <c r="J94" s="198">
        <f t="shared" si="0"/>
        <v>0</v>
      </c>
      <c r="K94" s="199"/>
      <c r="L94" s="37"/>
      <c r="M94" s="200" t="s">
        <v>33</v>
      </c>
      <c r="N94" s="201" t="s">
        <v>51</v>
      </c>
      <c r="O94" s="62"/>
      <c r="P94" s="188">
        <f t="shared" si="1"/>
        <v>0</v>
      </c>
      <c r="Q94" s="188">
        <v>0.35743999999999998</v>
      </c>
      <c r="R94" s="188">
        <f t="shared" si="2"/>
        <v>0.71487999999999996</v>
      </c>
      <c r="S94" s="188">
        <v>0</v>
      </c>
      <c r="T94" s="189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0" t="s">
        <v>142</v>
      </c>
      <c r="AT94" s="190" t="s">
        <v>144</v>
      </c>
      <c r="AU94" s="190" t="s">
        <v>21</v>
      </c>
      <c r="AY94" s="14" t="s">
        <v>134</v>
      </c>
      <c r="BE94" s="191">
        <f t="shared" si="4"/>
        <v>0</v>
      </c>
      <c r="BF94" s="191">
        <f t="shared" si="5"/>
        <v>0</v>
      </c>
      <c r="BG94" s="191">
        <f t="shared" si="6"/>
        <v>0</v>
      </c>
      <c r="BH94" s="191">
        <f t="shared" si="7"/>
        <v>0</v>
      </c>
      <c r="BI94" s="191">
        <f t="shared" si="8"/>
        <v>0</v>
      </c>
      <c r="BJ94" s="14" t="s">
        <v>40</v>
      </c>
      <c r="BK94" s="191">
        <f t="shared" si="9"/>
        <v>0</v>
      </c>
      <c r="BL94" s="14" t="s">
        <v>142</v>
      </c>
      <c r="BM94" s="190" t="s">
        <v>190</v>
      </c>
    </row>
    <row r="95" spans="1:65" s="2" customFormat="1" ht="16.5" customHeight="1">
      <c r="A95" s="32"/>
      <c r="B95" s="33"/>
      <c r="C95" s="192" t="s">
        <v>158</v>
      </c>
      <c r="D95" s="192" t="s">
        <v>144</v>
      </c>
      <c r="E95" s="193" t="s">
        <v>191</v>
      </c>
      <c r="F95" s="194" t="s">
        <v>150</v>
      </c>
      <c r="G95" s="195" t="s">
        <v>140</v>
      </c>
      <c r="H95" s="196">
        <v>2</v>
      </c>
      <c r="I95" s="197"/>
      <c r="J95" s="198">
        <f t="shared" si="0"/>
        <v>0</v>
      </c>
      <c r="K95" s="199"/>
      <c r="L95" s="37"/>
      <c r="M95" s="200" t="s">
        <v>33</v>
      </c>
      <c r="N95" s="201" t="s">
        <v>51</v>
      </c>
      <c r="O95" s="62"/>
      <c r="P95" s="188">
        <f t="shared" si="1"/>
        <v>0</v>
      </c>
      <c r="Q95" s="188">
        <v>0</v>
      </c>
      <c r="R95" s="188">
        <f t="shared" si="2"/>
        <v>0</v>
      </c>
      <c r="S95" s="188">
        <v>0</v>
      </c>
      <c r="T95" s="189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0" t="s">
        <v>142</v>
      </c>
      <c r="AT95" s="190" t="s">
        <v>144</v>
      </c>
      <c r="AU95" s="190" t="s">
        <v>21</v>
      </c>
      <c r="AY95" s="14" t="s">
        <v>134</v>
      </c>
      <c r="BE95" s="191">
        <f t="shared" si="4"/>
        <v>0</v>
      </c>
      <c r="BF95" s="191">
        <f t="shared" si="5"/>
        <v>0</v>
      </c>
      <c r="BG95" s="191">
        <f t="shared" si="6"/>
        <v>0</v>
      </c>
      <c r="BH95" s="191">
        <f t="shared" si="7"/>
        <v>0</v>
      </c>
      <c r="BI95" s="191">
        <f t="shared" si="8"/>
        <v>0</v>
      </c>
      <c r="BJ95" s="14" t="s">
        <v>40</v>
      </c>
      <c r="BK95" s="191">
        <f t="shared" si="9"/>
        <v>0</v>
      </c>
      <c r="BL95" s="14" t="s">
        <v>142</v>
      </c>
      <c r="BM95" s="190" t="s">
        <v>192</v>
      </c>
    </row>
    <row r="96" spans="1:65" s="2" customFormat="1" ht="90" customHeight="1">
      <c r="A96" s="32"/>
      <c r="B96" s="33"/>
      <c r="C96" s="177" t="s">
        <v>193</v>
      </c>
      <c r="D96" s="177" t="s">
        <v>137</v>
      </c>
      <c r="E96" s="178" t="s">
        <v>194</v>
      </c>
      <c r="F96" s="179" t="s">
        <v>195</v>
      </c>
      <c r="G96" s="180" t="s">
        <v>140</v>
      </c>
      <c r="H96" s="181">
        <v>3</v>
      </c>
      <c r="I96" s="182"/>
      <c r="J96" s="183">
        <f t="shared" si="0"/>
        <v>0</v>
      </c>
      <c r="K96" s="184"/>
      <c r="L96" s="185"/>
      <c r="M96" s="186" t="s">
        <v>33</v>
      </c>
      <c r="N96" s="187" t="s">
        <v>51</v>
      </c>
      <c r="O96" s="62"/>
      <c r="P96" s="188">
        <f t="shared" si="1"/>
        <v>0</v>
      </c>
      <c r="Q96" s="188">
        <v>0</v>
      </c>
      <c r="R96" s="188">
        <f t="shared" si="2"/>
        <v>0</v>
      </c>
      <c r="S96" s="188">
        <v>0</v>
      </c>
      <c r="T96" s="189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0" t="s">
        <v>141</v>
      </c>
      <c r="AT96" s="190" t="s">
        <v>137</v>
      </c>
      <c r="AU96" s="190" t="s">
        <v>21</v>
      </c>
      <c r="AY96" s="14" t="s">
        <v>134</v>
      </c>
      <c r="BE96" s="191">
        <f t="shared" si="4"/>
        <v>0</v>
      </c>
      <c r="BF96" s="191">
        <f t="shared" si="5"/>
        <v>0</v>
      </c>
      <c r="BG96" s="191">
        <f t="shared" si="6"/>
        <v>0</v>
      </c>
      <c r="BH96" s="191">
        <f t="shared" si="7"/>
        <v>0</v>
      </c>
      <c r="BI96" s="191">
        <f t="shared" si="8"/>
        <v>0</v>
      </c>
      <c r="BJ96" s="14" t="s">
        <v>40</v>
      </c>
      <c r="BK96" s="191">
        <f t="shared" si="9"/>
        <v>0</v>
      </c>
      <c r="BL96" s="14" t="s">
        <v>142</v>
      </c>
      <c r="BM96" s="190" t="s">
        <v>196</v>
      </c>
    </row>
    <row r="97" spans="1:65" s="2" customFormat="1" ht="16.5" customHeight="1">
      <c r="A97" s="32"/>
      <c r="B97" s="33"/>
      <c r="C97" s="192" t="s">
        <v>141</v>
      </c>
      <c r="D97" s="192" t="s">
        <v>144</v>
      </c>
      <c r="E97" s="193" t="s">
        <v>197</v>
      </c>
      <c r="F97" s="194" t="s">
        <v>198</v>
      </c>
      <c r="G97" s="195" t="s">
        <v>140</v>
      </c>
      <c r="H97" s="196">
        <v>3</v>
      </c>
      <c r="I97" s="197"/>
      <c r="J97" s="198">
        <f t="shared" si="0"/>
        <v>0</v>
      </c>
      <c r="K97" s="199"/>
      <c r="L97" s="37"/>
      <c r="M97" s="200" t="s">
        <v>33</v>
      </c>
      <c r="N97" s="201" t="s">
        <v>51</v>
      </c>
      <c r="O97" s="62"/>
      <c r="P97" s="188">
        <f t="shared" si="1"/>
        <v>0</v>
      </c>
      <c r="Q97" s="188">
        <v>0.35743999999999998</v>
      </c>
      <c r="R97" s="188">
        <f t="shared" si="2"/>
        <v>1.0723199999999999</v>
      </c>
      <c r="S97" s="188">
        <v>0</v>
      </c>
      <c r="T97" s="189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0" t="s">
        <v>142</v>
      </c>
      <c r="AT97" s="190" t="s">
        <v>144</v>
      </c>
      <c r="AU97" s="190" t="s">
        <v>21</v>
      </c>
      <c r="AY97" s="14" t="s">
        <v>134</v>
      </c>
      <c r="BE97" s="191">
        <f t="shared" si="4"/>
        <v>0</v>
      </c>
      <c r="BF97" s="191">
        <f t="shared" si="5"/>
        <v>0</v>
      </c>
      <c r="BG97" s="191">
        <f t="shared" si="6"/>
        <v>0</v>
      </c>
      <c r="BH97" s="191">
        <f t="shared" si="7"/>
        <v>0</v>
      </c>
      <c r="BI97" s="191">
        <f t="shared" si="8"/>
        <v>0</v>
      </c>
      <c r="BJ97" s="14" t="s">
        <v>40</v>
      </c>
      <c r="BK97" s="191">
        <f t="shared" si="9"/>
        <v>0</v>
      </c>
      <c r="BL97" s="14" t="s">
        <v>142</v>
      </c>
      <c r="BM97" s="190" t="s">
        <v>199</v>
      </c>
    </row>
    <row r="98" spans="1:65" s="2" customFormat="1" ht="16.5" customHeight="1">
      <c r="A98" s="32"/>
      <c r="B98" s="33"/>
      <c r="C98" s="192" t="s">
        <v>135</v>
      </c>
      <c r="D98" s="192" t="s">
        <v>144</v>
      </c>
      <c r="E98" s="193" t="s">
        <v>200</v>
      </c>
      <c r="F98" s="194" t="s">
        <v>150</v>
      </c>
      <c r="G98" s="195" t="s">
        <v>140</v>
      </c>
      <c r="H98" s="196">
        <v>3</v>
      </c>
      <c r="I98" s="197"/>
      <c r="J98" s="198">
        <f t="shared" si="0"/>
        <v>0</v>
      </c>
      <c r="K98" s="199"/>
      <c r="L98" s="37"/>
      <c r="M98" s="200" t="s">
        <v>33</v>
      </c>
      <c r="N98" s="201" t="s">
        <v>51</v>
      </c>
      <c r="O98" s="62"/>
      <c r="P98" s="188">
        <f t="shared" si="1"/>
        <v>0</v>
      </c>
      <c r="Q98" s="188">
        <v>0</v>
      </c>
      <c r="R98" s="188">
        <f t="shared" si="2"/>
        <v>0</v>
      </c>
      <c r="S98" s="188">
        <v>0</v>
      </c>
      <c r="T98" s="189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0" t="s">
        <v>142</v>
      </c>
      <c r="AT98" s="190" t="s">
        <v>144</v>
      </c>
      <c r="AU98" s="190" t="s">
        <v>21</v>
      </c>
      <c r="AY98" s="14" t="s">
        <v>134</v>
      </c>
      <c r="BE98" s="191">
        <f t="shared" si="4"/>
        <v>0</v>
      </c>
      <c r="BF98" s="191">
        <f t="shared" si="5"/>
        <v>0</v>
      </c>
      <c r="BG98" s="191">
        <f t="shared" si="6"/>
        <v>0</v>
      </c>
      <c r="BH98" s="191">
        <f t="shared" si="7"/>
        <v>0</v>
      </c>
      <c r="BI98" s="191">
        <f t="shared" si="8"/>
        <v>0</v>
      </c>
      <c r="BJ98" s="14" t="s">
        <v>40</v>
      </c>
      <c r="BK98" s="191">
        <f t="shared" si="9"/>
        <v>0</v>
      </c>
      <c r="BL98" s="14" t="s">
        <v>142</v>
      </c>
      <c r="BM98" s="190" t="s">
        <v>201</v>
      </c>
    </row>
    <row r="99" spans="1:65" s="2" customFormat="1" ht="78" customHeight="1">
      <c r="A99" s="32"/>
      <c r="B99" s="33"/>
      <c r="C99" s="177" t="s">
        <v>202</v>
      </c>
      <c r="D99" s="177" t="s">
        <v>137</v>
      </c>
      <c r="E99" s="178" t="s">
        <v>203</v>
      </c>
      <c r="F99" s="179" t="s">
        <v>204</v>
      </c>
      <c r="G99" s="180" t="s">
        <v>140</v>
      </c>
      <c r="H99" s="181">
        <v>2</v>
      </c>
      <c r="I99" s="182"/>
      <c r="J99" s="183">
        <f t="shared" si="0"/>
        <v>0</v>
      </c>
      <c r="K99" s="184"/>
      <c r="L99" s="185"/>
      <c r="M99" s="186" t="s">
        <v>33</v>
      </c>
      <c r="N99" s="187" t="s">
        <v>51</v>
      </c>
      <c r="O99" s="62"/>
      <c r="P99" s="188">
        <f t="shared" si="1"/>
        <v>0</v>
      </c>
      <c r="Q99" s="188">
        <v>0</v>
      </c>
      <c r="R99" s="188">
        <f t="shared" si="2"/>
        <v>0</v>
      </c>
      <c r="S99" s="188">
        <v>0</v>
      </c>
      <c r="T99" s="189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0" t="s">
        <v>141</v>
      </c>
      <c r="AT99" s="190" t="s">
        <v>137</v>
      </c>
      <c r="AU99" s="190" t="s">
        <v>21</v>
      </c>
      <c r="AY99" s="14" t="s">
        <v>134</v>
      </c>
      <c r="BE99" s="191">
        <f t="shared" si="4"/>
        <v>0</v>
      </c>
      <c r="BF99" s="191">
        <f t="shared" si="5"/>
        <v>0</v>
      </c>
      <c r="BG99" s="191">
        <f t="shared" si="6"/>
        <v>0</v>
      </c>
      <c r="BH99" s="191">
        <f t="shared" si="7"/>
        <v>0</v>
      </c>
      <c r="BI99" s="191">
        <f t="shared" si="8"/>
        <v>0</v>
      </c>
      <c r="BJ99" s="14" t="s">
        <v>40</v>
      </c>
      <c r="BK99" s="191">
        <f t="shared" si="9"/>
        <v>0</v>
      </c>
      <c r="BL99" s="14" t="s">
        <v>142</v>
      </c>
      <c r="BM99" s="190" t="s">
        <v>205</v>
      </c>
    </row>
    <row r="100" spans="1:65" s="2" customFormat="1" ht="21.75" customHeight="1">
      <c r="A100" s="32"/>
      <c r="B100" s="33"/>
      <c r="C100" s="192" t="s">
        <v>206</v>
      </c>
      <c r="D100" s="192" t="s">
        <v>144</v>
      </c>
      <c r="E100" s="193" t="s">
        <v>207</v>
      </c>
      <c r="F100" s="194" t="s">
        <v>208</v>
      </c>
      <c r="G100" s="195" t="s">
        <v>140</v>
      </c>
      <c r="H100" s="196">
        <v>2</v>
      </c>
      <c r="I100" s="197"/>
      <c r="J100" s="198">
        <f t="shared" si="0"/>
        <v>0</v>
      </c>
      <c r="K100" s="199"/>
      <c r="L100" s="37"/>
      <c r="M100" s="200" t="s">
        <v>33</v>
      </c>
      <c r="N100" s="201" t="s">
        <v>51</v>
      </c>
      <c r="O100" s="62"/>
      <c r="P100" s="188">
        <f t="shared" si="1"/>
        <v>0</v>
      </c>
      <c r="Q100" s="188">
        <v>0.35743999999999998</v>
      </c>
      <c r="R100" s="188">
        <f t="shared" si="2"/>
        <v>0.71487999999999996</v>
      </c>
      <c r="S100" s="188">
        <v>0</v>
      </c>
      <c r="T100" s="189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0" t="s">
        <v>142</v>
      </c>
      <c r="AT100" s="190" t="s">
        <v>144</v>
      </c>
      <c r="AU100" s="190" t="s">
        <v>21</v>
      </c>
      <c r="AY100" s="14" t="s">
        <v>134</v>
      </c>
      <c r="BE100" s="191">
        <f t="shared" si="4"/>
        <v>0</v>
      </c>
      <c r="BF100" s="191">
        <f t="shared" si="5"/>
        <v>0</v>
      </c>
      <c r="BG100" s="191">
        <f t="shared" si="6"/>
        <v>0</v>
      </c>
      <c r="BH100" s="191">
        <f t="shared" si="7"/>
        <v>0</v>
      </c>
      <c r="BI100" s="191">
        <f t="shared" si="8"/>
        <v>0</v>
      </c>
      <c r="BJ100" s="14" t="s">
        <v>40</v>
      </c>
      <c r="BK100" s="191">
        <f t="shared" si="9"/>
        <v>0</v>
      </c>
      <c r="BL100" s="14" t="s">
        <v>142</v>
      </c>
      <c r="BM100" s="190" t="s">
        <v>209</v>
      </c>
    </row>
    <row r="101" spans="1:65" s="2" customFormat="1" ht="16.5" customHeight="1">
      <c r="A101" s="32"/>
      <c r="B101" s="33"/>
      <c r="C101" s="192" t="s">
        <v>210</v>
      </c>
      <c r="D101" s="192" t="s">
        <v>144</v>
      </c>
      <c r="E101" s="193" t="s">
        <v>211</v>
      </c>
      <c r="F101" s="194" t="s">
        <v>150</v>
      </c>
      <c r="G101" s="195" t="s">
        <v>140</v>
      </c>
      <c r="H101" s="196">
        <v>2</v>
      </c>
      <c r="I101" s="197"/>
      <c r="J101" s="198">
        <f t="shared" si="0"/>
        <v>0</v>
      </c>
      <c r="K101" s="199"/>
      <c r="L101" s="37"/>
      <c r="M101" s="200" t="s">
        <v>33</v>
      </c>
      <c r="N101" s="201" t="s">
        <v>51</v>
      </c>
      <c r="O101" s="62"/>
      <c r="P101" s="188">
        <f t="shared" si="1"/>
        <v>0</v>
      </c>
      <c r="Q101" s="188">
        <v>0</v>
      </c>
      <c r="R101" s="188">
        <f t="shared" si="2"/>
        <v>0</v>
      </c>
      <c r="S101" s="188">
        <v>0</v>
      </c>
      <c r="T101" s="189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0" t="s">
        <v>142</v>
      </c>
      <c r="AT101" s="190" t="s">
        <v>144</v>
      </c>
      <c r="AU101" s="190" t="s">
        <v>21</v>
      </c>
      <c r="AY101" s="14" t="s">
        <v>134</v>
      </c>
      <c r="BE101" s="191">
        <f t="shared" si="4"/>
        <v>0</v>
      </c>
      <c r="BF101" s="191">
        <f t="shared" si="5"/>
        <v>0</v>
      </c>
      <c r="BG101" s="191">
        <f t="shared" si="6"/>
        <v>0</v>
      </c>
      <c r="BH101" s="191">
        <f t="shared" si="7"/>
        <v>0</v>
      </c>
      <c r="BI101" s="191">
        <f t="shared" si="8"/>
        <v>0</v>
      </c>
      <c r="BJ101" s="14" t="s">
        <v>40</v>
      </c>
      <c r="BK101" s="191">
        <f t="shared" si="9"/>
        <v>0</v>
      </c>
      <c r="BL101" s="14" t="s">
        <v>142</v>
      </c>
      <c r="BM101" s="190" t="s">
        <v>212</v>
      </c>
    </row>
    <row r="102" spans="1:65" s="2" customFormat="1" ht="90" customHeight="1">
      <c r="A102" s="32"/>
      <c r="B102" s="33"/>
      <c r="C102" s="177" t="s">
        <v>213</v>
      </c>
      <c r="D102" s="177" t="s">
        <v>137</v>
      </c>
      <c r="E102" s="178" t="s">
        <v>214</v>
      </c>
      <c r="F102" s="179" t="s">
        <v>215</v>
      </c>
      <c r="G102" s="180" t="s">
        <v>140</v>
      </c>
      <c r="H102" s="181">
        <v>8</v>
      </c>
      <c r="I102" s="182"/>
      <c r="J102" s="183">
        <f t="shared" si="0"/>
        <v>0</v>
      </c>
      <c r="K102" s="184"/>
      <c r="L102" s="185"/>
      <c r="M102" s="186" t="s">
        <v>33</v>
      </c>
      <c r="N102" s="187" t="s">
        <v>51</v>
      </c>
      <c r="O102" s="62"/>
      <c r="P102" s="188">
        <f t="shared" si="1"/>
        <v>0</v>
      </c>
      <c r="Q102" s="188">
        <v>0</v>
      </c>
      <c r="R102" s="188">
        <f t="shared" si="2"/>
        <v>0</v>
      </c>
      <c r="S102" s="188">
        <v>0</v>
      </c>
      <c r="T102" s="189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0" t="s">
        <v>141</v>
      </c>
      <c r="AT102" s="190" t="s">
        <v>137</v>
      </c>
      <c r="AU102" s="190" t="s">
        <v>21</v>
      </c>
      <c r="AY102" s="14" t="s">
        <v>134</v>
      </c>
      <c r="BE102" s="191">
        <f t="shared" si="4"/>
        <v>0</v>
      </c>
      <c r="BF102" s="191">
        <f t="shared" si="5"/>
        <v>0</v>
      </c>
      <c r="BG102" s="191">
        <f t="shared" si="6"/>
        <v>0</v>
      </c>
      <c r="BH102" s="191">
        <f t="shared" si="7"/>
        <v>0</v>
      </c>
      <c r="BI102" s="191">
        <f t="shared" si="8"/>
        <v>0</v>
      </c>
      <c r="BJ102" s="14" t="s">
        <v>40</v>
      </c>
      <c r="BK102" s="191">
        <f t="shared" si="9"/>
        <v>0</v>
      </c>
      <c r="BL102" s="14" t="s">
        <v>142</v>
      </c>
      <c r="BM102" s="190" t="s">
        <v>216</v>
      </c>
    </row>
    <row r="103" spans="1:65" s="2" customFormat="1" ht="16.5" customHeight="1">
      <c r="A103" s="32"/>
      <c r="B103" s="33"/>
      <c r="C103" s="192" t="s">
        <v>217</v>
      </c>
      <c r="D103" s="192" t="s">
        <v>144</v>
      </c>
      <c r="E103" s="193" t="s">
        <v>218</v>
      </c>
      <c r="F103" s="194" t="s">
        <v>219</v>
      </c>
      <c r="G103" s="195" t="s">
        <v>140</v>
      </c>
      <c r="H103" s="196">
        <v>8</v>
      </c>
      <c r="I103" s="197"/>
      <c r="J103" s="198">
        <f t="shared" si="0"/>
        <v>0</v>
      </c>
      <c r="K103" s="199"/>
      <c r="L103" s="37"/>
      <c r="M103" s="200" t="s">
        <v>33</v>
      </c>
      <c r="N103" s="201" t="s">
        <v>51</v>
      </c>
      <c r="O103" s="62"/>
      <c r="P103" s="188">
        <f t="shared" si="1"/>
        <v>0</v>
      </c>
      <c r="Q103" s="188">
        <v>0.35743999999999998</v>
      </c>
      <c r="R103" s="188">
        <f t="shared" si="2"/>
        <v>2.8595199999999998</v>
      </c>
      <c r="S103" s="188">
        <v>0</v>
      </c>
      <c r="T103" s="189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0" t="s">
        <v>142</v>
      </c>
      <c r="AT103" s="190" t="s">
        <v>144</v>
      </c>
      <c r="AU103" s="190" t="s">
        <v>21</v>
      </c>
      <c r="AY103" s="14" t="s">
        <v>134</v>
      </c>
      <c r="BE103" s="191">
        <f t="shared" si="4"/>
        <v>0</v>
      </c>
      <c r="BF103" s="191">
        <f t="shared" si="5"/>
        <v>0</v>
      </c>
      <c r="BG103" s="191">
        <f t="shared" si="6"/>
        <v>0</v>
      </c>
      <c r="BH103" s="191">
        <f t="shared" si="7"/>
        <v>0</v>
      </c>
      <c r="BI103" s="191">
        <f t="shared" si="8"/>
        <v>0</v>
      </c>
      <c r="BJ103" s="14" t="s">
        <v>40</v>
      </c>
      <c r="BK103" s="191">
        <f t="shared" si="9"/>
        <v>0</v>
      </c>
      <c r="BL103" s="14" t="s">
        <v>142</v>
      </c>
      <c r="BM103" s="190" t="s">
        <v>220</v>
      </c>
    </row>
    <row r="104" spans="1:65" s="2" customFormat="1" ht="16.5" customHeight="1">
      <c r="A104" s="32"/>
      <c r="B104" s="33"/>
      <c r="C104" s="192" t="s">
        <v>8</v>
      </c>
      <c r="D104" s="192" t="s">
        <v>144</v>
      </c>
      <c r="E104" s="193" t="s">
        <v>221</v>
      </c>
      <c r="F104" s="194" t="s">
        <v>150</v>
      </c>
      <c r="G104" s="195" t="s">
        <v>140</v>
      </c>
      <c r="H104" s="196">
        <v>8</v>
      </c>
      <c r="I104" s="197"/>
      <c r="J104" s="198">
        <f t="shared" si="0"/>
        <v>0</v>
      </c>
      <c r="K104" s="199"/>
      <c r="L104" s="37"/>
      <c r="M104" s="200" t="s">
        <v>33</v>
      </c>
      <c r="N104" s="201" t="s">
        <v>51</v>
      </c>
      <c r="O104" s="62"/>
      <c r="P104" s="188">
        <f t="shared" si="1"/>
        <v>0</v>
      </c>
      <c r="Q104" s="188">
        <v>0</v>
      </c>
      <c r="R104" s="188">
        <f t="shared" si="2"/>
        <v>0</v>
      </c>
      <c r="S104" s="188">
        <v>0</v>
      </c>
      <c r="T104" s="189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0" t="s">
        <v>142</v>
      </c>
      <c r="AT104" s="190" t="s">
        <v>144</v>
      </c>
      <c r="AU104" s="190" t="s">
        <v>21</v>
      </c>
      <c r="AY104" s="14" t="s">
        <v>134</v>
      </c>
      <c r="BE104" s="191">
        <f t="shared" si="4"/>
        <v>0</v>
      </c>
      <c r="BF104" s="191">
        <f t="shared" si="5"/>
        <v>0</v>
      </c>
      <c r="BG104" s="191">
        <f t="shared" si="6"/>
        <v>0</v>
      </c>
      <c r="BH104" s="191">
        <f t="shared" si="7"/>
        <v>0</v>
      </c>
      <c r="BI104" s="191">
        <f t="shared" si="8"/>
        <v>0</v>
      </c>
      <c r="BJ104" s="14" t="s">
        <v>40</v>
      </c>
      <c r="BK104" s="191">
        <f t="shared" si="9"/>
        <v>0</v>
      </c>
      <c r="BL104" s="14" t="s">
        <v>142</v>
      </c>
      <c r="BM104" s="190" t="s">
        <v>222</v>
      </c>
    </row>
    <row r="105" spans="1:65" s="2" customFormat="1" ht="78" customHeight="1">
      <c r="A105" s="32"/>
      <c r="B105" s="33"/>
      <c r="C105" s="177" t="s">
        <v>223</v>
      </c>
      <c r="D105" s="177" t="s">
        <v>137</v>
      </c>
      <c r="E105" s="178" t="s">
        <v>224</v>
      </c>
      <c r="F105" s="179" t="s">
        <v>225</v>
      </c>
      <c r="G105" s="180" t="s">
        <v>140</v>
      </c>
      <c r="H105" s="181">
        <v>15</v>
      </c>
      <c r="I105" s="182"/>
      <c r="J105" s="183">
        <f t="shared" si="0"/>
        <v>0</v>
      </c>
      <c r="K105" s="184"/>
      <c r="L105" s="185"/>
      <c r="M105" s="186" t="s">
        <v>33</v>
      </c>
      <c r="N105" s="187" t="s">
        <v>51</v>
      </c>
      <c r="O105" s="62"/>
      <c r="P105" s="188">
        <f t="shared" si="1"/>
        <v>0</v>
      </c>
      <c r="Q105" s="188">
        <v>0</v>
      </c>
      <c r="R105" s="188">
        <f t="shared" si="2"/>
        <v>0</v>
      </c>
      <c r="S105" s="188">
        <v>0</v>
      </c>
      <c r="T105" s="189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0" t="s">
        <v>141</v>
      </c>
      <c r="AT105" s="190" t="s">
        <v>137</v>
      </c>
      <c r="AU105" s="190" t="s">
        <v>21</v>
      </c>
      <c r="AY105" s="14" t="s">
        <v>134</v>
      </c>
      <c r="BE105" s="191">
        <f t="shared" si="4"/>
        <v>0</v>
      </c>
      <c r="BF105" s="191">
        <f t="shared" si="5"/>
        <v>0</v>
      </c>
      <c r="BG105" s="191">
        <f t="shared" si="6"/>
        <v>0</v>
      </c>
      <c r="BH105" s="191">
        <f t="shared" si="7"/>
        <v>0</v>
      </c>
      <c r="BI105" s="191">
        <f t="shared" si="8"/>
        <v>0</v>
      </c>
      <c r="BJ105" s="14" t="s">
        <v>40</v>
      </c>
      <c r="BK105" s="191">
        <f t="shared" si="9"/>
        <v>0</v>
      </c>
      <c r="BL105" s="14" t="s">
        <v>142</v>
      </c>
      <c r="BM105" s="190" t="s">
        <v>226</v>
      </c>
    </row>
    <row r="106" spans="1:65" s="2" customFormat="1" ht="16.5" customHeight="1">
      <c r="A106" s="32"/>
      <c r="B106" s="33"/>
      <c r="C106" s="192" t="s">
        <v>227</v>
      </c>
      <c r="D106" s="192" t="s">
        <v>144</v>
      </c>
      <c r="E106" s="193" t="s">
        <v>228</v>
      </c>
      <c r="F106" s="194" t="s">
        <v>229</v>
      </c>
      <c r="G106" s="195" t="s">
        <v>140</v>
      </c>
      <c r="H106" s="196">
        <v>15</v>
      </c>
      <c r="I106" s="197"/>
      <c r="J106" s="198">
        <f t="shared" si="0"/>
        <v>0</v>
      </c>
      <c r="K106" s="199"/>
      <c r="L106" s="37"/>
      <c r="M106" s="200" t="s">
        <v>33</v>
      </c>
      <c r="N106" s="201" t="s">
        <v>51</v>
      </c>
      <c r="O106" s="62"/>
      <c r="P106" s="188">
        <f t="shared" si="1"/>
        <v>0</v>
      </c>
      <c r="Q106" s="188">
        <v>0.35743999999999998</v>
      </c>
      <c r="R106" s="188">
        <f t="shared" si="2"/>
        <v>5.3615999999999993</v>
      </c>
      <c r="S106" s="188">
        <v>0</v>
      </c>
      <c r="T106" s="189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0" t="s">
        <v>142</v>
      </c>
      <c r="AT106" s="190" t="s">
        <v>144</v>
      </c>
      <c r="AU106" s="190" t="s">
        <v>21</v>
      </c>
      <c r="AY106" s="14" t="s">
        <v>134</v>
      </c>
      <c r="BE106" s="191">
        <f t="shared" si="4"/>
        <v>0</v>
      </c>
      <c r="BF106" s="191">
        <f t="shared" si="5"/>
        <v>0</v>
      </c>
      <c r="BG106" s="191">
        <f t="shared" si="6"/>
        <v>0</v>
      </c>
      <c r="BH106" s="191">
        <f t="shared" si="7"/>
        <v>0</v>
      </c>
      <c r="BI106" s="191">
        <f t="shared" si="8"/>
        <v>0</v>
      </c>
      <c r="BJ106" s="14" t="s">
        <v>40</v>
      </c>
      <c r="BK106" s="191">
        <f t="shared" si="9"/>
        <v>0</v>
      </c>
      <c r="BL106" s="14" t="s">
        <v>142</v>
      </c>
      <c r="BM106" s="190" t="s">
        <v>230</v>
      </c>
    </row>
    <row r="107" spans="1:65" s="2" customFormat="1" ht="16.5" customHeight="1">
      <c r="A107" s="32"/>
      <c r="B107" s="33"/>
      <c r="C107" s="192" t="s">
        <v>231</v>
      </c>
      <c r="D107" s="192" t="s">
        <v>144</v>
      </c>
      <c r="E107" s="193" t="s">
        <v>232</v>
      </c>
      <c r="F107" s="194" t="s">
        <v>150</v>
      </c>
      <c r="G107" s="195" t="s">
        <v>140</v>
      </c>
      <c r="H107" s="196">
        <v>15</v>
      </c>
      <c r="I107" s="197"/>
      <c r="J107" s="198">
        <f t="shared" si="0"/>
        <v>0</v>
      </c>
      <c r="K107" s="199"/>
      <c r="L107" s="37"/>
      <c r="M107" s="200" t="s">
        <v>33</v>
      </c>
      <c r="N107" s="201" t="s">
        <v>51</v>
      </c>
      <c r="O107" s="62"/>
      <c r="P107" s="188">
        <f t="shared" si="1"/>
        <v>0</v>
      </c>
      <c r="Q107" s="188">
        <v>0</v>
      </c>
      <c r="R107" s="188">
        <f t="shared" si="2"/>
        <v>0</v>
      </c>
      <c r="S107" s="188">
        <v>0</v>
      </c>
      <c r="T107" s="189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0" t="s">
        <v>142</v>
      </c>
      <c r="AT107" s="190" t="s">
        <v>144</v>
      </c>
      <c r="AU107" s="190" t="s">
        <v>21</v>
      </c>
      <c r="AY107" s="14" t="s">
        <v>134</v>
      </c>
      <c r="BE107" s="191">
        <f t="shared" si="4"/>
        <v>0</v>
      </c>
      <c r="BF107" s="191">
        <f t="shared" si="5"/>
        <v>0</v>
      </c>
      <c r="BG107" s="191">
        <f t="shared" si="6"/>
        <v>0</v>
      </c>
      <c r="BH107" s="191">
        <f t="shared" si="7"/>
        <v>0</v>
      </c>
      <c r="BI107" s="191">
        <f t="shared" si="8"/>
        <v>0</v>
      </c>
      <c r="BJ107" s="14" t="s">
        <v>40</v>
      </c>
      <c r="BK107" s="191">
        <f t="shared" si="9"/>
        <v>0</v>
      </c>
      <c r="BL107" s="14" t="s">
        <v>142</v>
      </c>
      <c r="BM107" s="190" t="s">
        <v>233</v>
      </c>
    </row>
    <row r="108" spans="1:65" s="2" customFormat="1" ht="44.25" customHeight="1">
      <c r="A108" s="32"/>
      <c r="B108" s="33"/>
      <c r="C108" s="177" t="s">
        <v>234</v>
      </c>
      <c r="D108" s="177" t="s">
        <v>137</v>
      </c>
      <c r="E108" s="178" t="s">
        <v>235</v>
      </c>
      <c r="F108" s="179" t="s">
        <v>236</v>
      </c>
      <c r="G108" s="180" t="s">
        <v>140</v>
      </c>
      <c r="H108" s="181">
        <v>15</v>
      </c>
      <c r="I108" s="182"/>
      <c r="J108" s="183">
        <f t="shared" si="0"/>
        <v>0</v>
      </c>
      <c r="K108" s="184"/>
      <c r="L108" s="185"/>
      <c r="M108" s="186" t="s">
        <v>33</v>
      </c>
      <c r="N108" s="187" t="s">
        <v>51</v>
      </c>
      <c r="O108" s="62"/>
      <c r="P108" s="188">
        <f t="shared" si="1"/>
        <v>0</v>
      </c>
      <c r="Q108" s="188">
        <v>0</v>
      </c>
      <c r="R108" s="188">
        <f t="shared" si="2"/>
        <v>0</v>
      </c>
      <c r="S108" s="188">
        <v>0</v>
      </c>
      <c r="T108" s="189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0" t="s">
        <v>141</v>
      </c>
      <c r="AT108" s="190" t="s">
        <v>137</v>
      </c>
      <c r="AU108" s="190" t="s">
        <v>21</v>
      </c>
      <c r="AY108" s="14" t="s">
        <v>134</v>
      </c>
      <c r="BE108" s="191">
        <f t="shared" si="4"/>
        <v>0</v>
      </c>
      <c r="BF108" s="191">
        <f t="shared" si="5"/>
        <v>0</v>
      </c>
      <c r="BG108" s="191">
        <f t="shared" si="6"/>
        <v>0</v>
      </c>
      <c r="BH108" s="191">
        <f t="shared" si="7"/>
        <v>0</v>
      </c>
      <c r="BI108" s="191">
        <f t="shared" si="8"/>
        <v>0</v>
      </c>
      <c r="BJ108" s="14" t="s">
        <v>40</v>
      </c>
      <c r="BK108" s="191">
        <f t="shared" si="9"/>
        <v>0</v>
      </c>
      <c r="BL108" s="14" t="s">
        <v>142</v>
      </c>
      <c r="BM108" s="190" t="s">
        <v>237</v>
      </c>
    </row>
    <row r="109" spans="1:65" s="2" customFormat="1" ht="16.5" customHeight="1">
      <c r="A109" s="32"/>
      <c r="B109" s="33"/>
      <c r="C109" s="192" t="s">
        <v>238</v>
      </c>
      <c r="D109" s="192" t="s">
        <v>144</v>
      </c>
      <c r="E109" s="193" t="s">
        <v>239</v>
      </c>
      <c r="F109" s="194" t="s">
        <v>240</v>
      </c>
      <c r="G109" s="195" t="s">
        <v>140</v>
      </c>
      <c r="H109" s="196">
        <v>15</v>
      </c>
      <c r="I109" s="197"/>
      <c r="J109" s="198">
        <f t="shared" si="0"/>
        <v>0</v>
      </c>
      <c r="K109" s="199"/>
      <c r="L109" s="37"/>
      <c r="M109" s="200" t="s">
        <v>33</v>
      </c>
      <c r="N109" s="201" t="s">
        <v>51</v>
      </c>
      <c r="O109" s="62"/>
      <c r="P109" s="188">
        <f t="shared" si="1"/>
        <v>0</v>
      </c>
      <c r="Q109" s="188">
        <v>0.35743999999999998</v>
      </c>
      <c r="R109" s="188">
        <f t="shared" si="2"/>
        <v>5.3615999999999993</v>
      </c>
      <c r="S109" s="188">
        <v>0</v>
      </c>
      <c r="T109" s="189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0" t="s">
        <v>142</v>
      </c>
      <c r="AT109" s="190" t="s">
        <v>144</v>
      </c>
      <c r="AU109" s="190" t="s">
        <v>21</v>
      </c>
      <c r="AY109" s="14" t="s">
        <v>134</v>
      </c>
      <c r="BE109" s="191">
        <f t="shared" si="4"/>
        <v>0</v>
      </c>
      <c r="BF109" s="191">
        <f t="shared" si="5"/>
        <v>0</v>
      </c>
      <c r="BG109" s="191">
        <f t="shared" si="6"/>
        <v>0</v>
      </c>
      <c r="BH109" s="191">
        <f t="shared" si="7"/>
        <v>0</v>
      </c>
      <c r="BI109" s="191">
        <f t="shared" si="8"/>
        <v>0</v>
      </c>
      <c r="BJ109" s="14" t="s">
        <v>40</v>
      </c>
      <c r="BK109" s="191">
        <f t="shared" si="9"/>
        <v>0</v>
      </c>
      <c r="BL109" s="14" t="s">
        <v>142</v>
      </c>
      <c r="BM109" s="190" t="s">
        <v>241</v>
      </c>
    </row>
    <row r="110" spans="1:65" s="2" customFormat="1" ht="16.5" customHeight="1">
      <c r="A110" s="32"/>
      <c r="B110" s="33"/>
      <c r="C110" s="192" t="s">
        <v>7</v>
      </c>
      <c r="D110" s="192" t="s">
        <v>144</v>
      </c>
      <c r="E110" s="193" t="s">
        <v>242</v>
      </c>
      <c r="F110" s="194" t="s">
        <v>150</v>
      </c>
      <c r="G110" s="195" t="s">
        <v>140</v>
      </c>
      <c r="H110" s="196">
        <v>15</v>
      </c>
      <c r="I110" s="197"/>
      <c r="J110" s="198">
        <f t="shared" si="0"/>
        <v>0</v>
      </c>
      <c r="K110" s="199"/>
      <c r="L110" s="37"/>
      <c r="M110" s="200" t="s">
        <v>33</v>
      </c>
      <c r="N110" s="201" t="s">
        <v>51</v>
      </c>
      <c r="O110" s="62"/>
      <c r="P110" s="188">
        <f t="shared" si="1"/>
        <v>0</v>
      </c>
      <c r="Q110" s="188">
        <v>0</v>
      </c>
      <c r="R110" s="188">
        <f t="shared" si="2"/>
        <v>0</v>
      </c>
      <c r="S110" s="188">
        <v>0</v>
      </c>
      <c r="T110" s="189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0" t="s">
        <v>142</v>
      </c>
      <c r="AT110" s="190" t="s">
        <v>144</v>
      </c>
      <c r="AU110" s="190" t="s">
        <v>21</v>
      </c>
      <c r="AY110" s="14" t="s">
        <v>134</v>
      </c>
      <c r="BE110" s="191">
        <f t="shared" si="4"/>
        <v>0</v>
      </c>
      <c r="BF110" s="191">
        <f t="shared" si="5"/>
        <v>0</v>
      </c>
      <c r="BG110" s="191">
        <f t="shared" si="6"/>
        <v>0</v>
      </c>
      <c r="BH110" s="191">
        <f t="shared" si="7"/>
        <v>0</v>
      </c>
      <c r="BI110" s="191">
        <f t="shared" si="8"/>
        <v>0</v>
      </c>
      <c r="BJ110" s="14" t="s">
        <v>40</v>
      </c>
      <c r="BK110" s="191">
        <f t="shared" si="9"/>
        <v>0</v>
      </c>
      <c r="BL110" s="14" t="s">
        <v>142</v>
      </c>
      <c r="BM110" s="190" t="s">
        <v>243</v>
      </c>
    </row>
    <row r="111" spans="1:65" s="2" customFormat="1" ht="37.75" customHeight="1">
      <c r="A111" s="32"/>
      <c r="B111" s="33"/>
      <c r="C111" s="177" t="s">
        <v>244</v>
      </c>
      <c r="D111" s="177" t="s">
        <v>137</v>
      </c>
      <c r="E111" s="178" t="s">
        <v>245</v>
      </c>
      <c r="F111" s="179" t="s">
        <v>246</v>
      </c>
      <c r="G111" s="180" t="s">
        <v>140</v>
      </c>
      <c r="H111" s="181">
        <v>1</v>
      </c>
      <c r="I111" s="182"/>
      <c r="J111" s="183">
        <f t="shared" si="0"/>
        <v>0</v>
      </c>
      <c r="K111" s="184"/>
      <c r="L111" s="185"/>
      <c r="M111" s="186" t="s">
        <v>33</v>
      </c>
      <c r="N111" s="187" t="s">
        <v>51</v>
      </c>
      <c r="O111" s="62"/>
      <c r="P111" s="188">
        <f t="shared" si="1"/>
        <v>0</v>
      </c>
      <c r="Q111" s="188">
        <v>0</v>
      </c>
      <c r="R111" s="188">
        <f t="shared" si="2"/>
        <v>0</v>
      </c>
      <c r="S111" s="188">
        <v>0</v>
      </c>
      <c r="T111" s="189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0" t="s">
        <v>141</v>
      </c>
      <c r="AT111" s="190" t="s">
        <v>137</v>
      </c>
      <c r="AU111" s="190" t="s">
        <v>21</v>
      </c>
      <c r="AY111" s="14" t="s">
        <v>134</v>
      </c>
      <c r="BE111" s="191">
        <f t="shared" si="4"/>
        <v>0</v>
      </c>
      <c r="BF111" s="191">
        <f t="shared" si="5"/>
        <v>0</v>
      </c>
      <c r="BG111" s="191">
        <f t="shared" si="6"/>
        <v>0</v>
      </c>
      <c r="BH111" s="191">
        <f t="shared" si="7"/>
        <v>0</v>
      </c>
      <c r="BI111" s="191">
        <f t="shared" si="8"/>
        <v>0</v>
      </c>
      <c r="BJ111" s="14" t="s">
        <v>40</v>
      </c>
      <c r="BK111" s="191">
        <f t="shared" si="9"/>
        <v>0</v>
      </c>
      <c r="BL111" s="14" t="s">
        <v>142</v>
      </c>
      <c r="BM111" s="190" t="s">
        <v>247</v>
      </c>
    </row>
    <row r="112" spans="1:65" s="2" customFormat="1" ht="16.5" customHeight="1">
      <c r="A112" s="32"/>
      <c r="B112" s="33"/>
      <c r="C112" s="192" t="s">
        <v>248</v>
      </c>
      <c r="D112" s="192" t="s">
        <v>144</v>
      </c>
      <c r="E112" s="193" t="s">
        <v>249</v>
      </c>
      <c r="F112" s="194" t="s">
        <v>250</v>
      </c>
      <c r="G112" s="195" t="s">
        <v>140</v>
      </c>
      <c r="H112" s="196">
        <v>1</v>
      </c>
      <c r="I112" s="197"/>
      <c r="J112" s="198">
        <f t="shared" si="0"/>
        <v>0</v>
      </c>
      <c r="K112" s="199"/>
      <c r="L112" s="37"/>
      <c r="M112" s="202" t="s">
        <v>33</v>
      </c>
      <c r="N112" s="203" t="s">
        <v>51</v>
      </c>
      <c r="O112" s="204"/>
      <c r="P112" s="205">
        <f t="shared" si="1"/>
        <v>0</v>
      </c>
      <c r="Q112" s="205">
        <v>0.35743999999999998</v>
      </c>
      <c r="R112" s="205">
        <f t="shared" si="2"/>
        <v>0.35743999999999998</v>
      </c>
      <c r="S112" s="205">
        <v>0</v>
      </c>
      <c r="T112" s="206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0" t="s">
        <v>142</v>
      </c>
      <c r="AT112" s="190" t="s">
        <v>144</v>
      </c>
      <c r="AU112" s="190" t="s">
        <v>21</v>
      </c>
      <c r="AY112" s="14" t="s">
        <v>134</v>
      </c>
      <c r="BE112" s="191">
        <f t="shared" si="4"/>
        <v>0</v>
      </c>
      <c r="BF112" s="191">
        <f t="shared" si="5"/>
        <v>0</v>
      </c>
      <c r="BG112" s="191">
        <f t="shared" si="6"/>
        <v>0</v>
      </c>
      <c r="BH112" s="191">
        <f t="shared" si="7"/>
        <v>0</v>
      </c>
      <c r="BI112" s="191">
        <f t="shared" si="8"/>
        <v>0</v>
      </c>
      <c r="BJ112" s="14" t="s">
        <v>40</v>
      </c>
      <c r="BK112" s="191">
        <f t="shared" si="9"/>
        <v>0</v>
      </c>
      <c r="BL112" s="14" t="s">
        <v>142</v>
      </c>
      <c r="BM112" s="190" t="s">
        <v>251</v>
      </c>
    </row>
    <row r="113" spans="1:31" s="2" customFormat="1" ht="7" customHeight="1">
      <c r="A113" s="32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7"/>
      <c r="M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</sheetData>
  <sheetProtection algorithmName="SHA-512" hashValue="paUX7peecaJR+JlNd7zwB94uA8TrochQiSJYgZJmw1ENjQ0WbYh/1aH/NdqGCg7ujj8IcE3G2pM4GCQVI8F0kw==" saltValue="c7uwm/uL3EasizDh3XH3jzGydE3F0E+U6fTlQdI54h6C7C1iB8Qw2WFTEe4PN0AngVFOpvKy0SATN2lt4FOltA==" spinCount="100000" sheet="1" objects="1" scenarios="1" formatColumns="0" formatRows="0" autoFilter="0"/>
  <autoFilter ref="C86:K112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107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21</v>
      </c>
    </row>
    <row r="4" spans="1:46" s="1" customFormat="1" ht="25" customHeight="1">
      <c r="B4" s="17"/>
      <c r="D4" s="108" t="s">
        <v>108</v>
      </c>
      <c r="L4" s="17"/>
      <c r="M4" s="109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0" t="s">
        <v>16</v>
      </c>
      <c r="L6" s="17"/>
    </row>
    <row r="7" spans="1:46" s="1" customFormat="1" ht="26.25" customHeight="1">
      <c r="B7" s="17"/>
      <c r="E7" s="262" t="str">
        <f>'Rekapitulace stavby'!K6</f>
        <v>REVITALIZACE ZELENÉ INFRASTRUKTURY NEMOCNICE HAVÍŘOV, p.o. - SO 2 Mobiliář</v>
      </c>
      <c r="F7" s="263"/>
      <c r="G7" s="263"/>
      <c r="H7" s="263"/>
      <c r="L7" s="17"/>
    </row>
    <row r="8" spans="1:46" s="1" customFormat="1" ht="12" customHeight="1">
      <c r="B8" s="17"/>
      <c r="D8" s="110" t="s">
        <v>109</v>
      </c>
      <c r="L8" s="17"/>
    </row>
    <row r="9" spans="1:46" s="2" customFormat="1" ht="16.5" customHeight="1">
      <c r="A9" s="32"/>
      <c r="B9" s="37"/>
      <c r="C9" s="32"/>
      <c r="D9" s="32"/>
      <c r="E9" s="262" t="s">
        <v>252</v>
      </c>
      <c r="F9" s="264"/>
      <c r="G9" s="264"/>
      <c r="H9" s="264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111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65" t="s">
        <v>253</v>
      </c>
      <c r="F11" s="264"/>
      <c r="G11" s="264"/>
      <c r="H11" s="264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33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30. 11. 2023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28</v>
      </c>
      <c r="E16" s="32"/>
      <c r="F16" s="32"/>
      <c r="G16" s="32"/>
      <c r="H16" s="32"/>
      <c r="I16" s="110" t="s">
        <v>29</v>
      </c>
      <c r="J16" s="101" t="s">
        <v>30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31</v>
      </c>
      <c r="F17" s="32"/>
      <c r="G17" s="32"/>
      <c r="H17" s="32"/>
      <c r="I17" s="110" t="s">
        <v>32</v>
      </c>
      <c r="J17" s="101" t="s">
        <v>33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34</v>
      </c>
      <c r="E19" s="32"/>
      <c r="F19" s="32"/>
      <c r="G19" s="32"/>
      <c r="H19" s="32"/>
      <c r="I19" s="110" t="s">
        <v>29</v>
      </c>
      <c r="J19" s="27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66" t="str">
        <f>'Rekapitulace stavby'!E14</f>
        <v>Vyplň údaj</v>
      </c>
      <c r="F20" s="267"/>
      <c r="G20" s="267"/>
      <c r="H20" s="267"/>
      <c r="I20" s="110" t="s">
        <v>32</v>
      </c>
      <c r="J20" s="27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36</v>
      </c>
      <c r="E22" s="32"/>
      <c r="F22" s="32"/>
      <c r="G22" s="32"/>
      <c r="H22" s="32"/>
      <c r="I22" s="110" t="s">
        <v>29</v>
      </c>
      <c r="J22" s="101" t="s">
        <v>37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38</v>
      </c>
      <c r="F23" s="32"/>
      <c r="G23" s="32"/>
      <c r="H23" s="32"/>
      <c r="I23" s="110" t="s">
        <v>32</v>
      </c>
      <c r="J23" s="101" t="s">
        <v>33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41</v>
      </c>
      <c r="E25" s="32"/>
      <c r="F25" s="32"/>
      <c r="G25" s="32"/>
      <c r="H25" s="32"/>
      <c r="I25" s="110" t="s">
        <v>29</v>
      </c>
      <c r="J25" s="101" t="s">
        <v>42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43</v>
      </c>
      <c r="F26" s="32"/>
      <c r="G26" s="32"/>
      <c r="H26" s="32"/>
      <c r="I26" s="110" t="s">
        <v>32</v>
      </c>
      <c r="J26" s="101" t="s">
        <v>33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268" t="s">
        <v>33</v>
      </c>
      <c r="F29" s="268"/>
      <c r="G29" s="268"/>
      <c r="H29" s="268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7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7" t="s">
        <v>46</v>
      </c>
      <c r="E32" s="32"/>
      <c r="F32" s="32"/>
      <c r="G32" s="32"/>
      <c r="H32" s="32"/>
      <c r="I32" s="32"/>
      <c r="J32" s="118">
        <f>ROUND(J91, 0)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9" t="s">
        <v>48</v>
      </c>
      <c r="G34" s="32"/>
      <c r="H34" s="32"/>
      <c r="I34" s="119" t="s">
        <v>47</v>
      </c>
      <c r="J34" s="119" t="s">
        <v>49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20" t="s">
        <v>50</v>
      </c>
      <c r="E35" s="110" t="s">
        <v>51</v>
      </c>
      <c r="F35" s="121">
        <f>ROUND((SUM(BE91:BE116)),  0)</f>
        <v>0</v>
      </c>
      <c r="G35" s="32"/>
      <c r="H35" s="32"/>
      <c r="I35" s="122">
        <v>0.21</v>
      </c>
      <c r="J35" s="121">
        <f>ROUND(((SUM(BE91:BE116))*I35),  0)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10" t="s">
        <v>52</v>
      </c>
      <c r="F36" s="121">
        <f>ROUND((SUM(BF91:BF116)),  0)</f>
        <v>0</v>
      </c>
      <c r="G36" s="32"/>
      <c r="H36" s="32"/>
      <c r="I36" s="122">
        <v>0.15</v>
      </c>
      <c r="J36" s="121">
        <f>ROUND(((SUM(BF91:BF116))*I36),  0)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53</v>
      </c>
      <c r="F37" s="121">
        <f>ROUND((SUM(BG91:BG116)),  0)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10" t="s">
        <v>54</v>
      </c>
      <c r="F38" s="121">
        <f>ROUND((SUM(BH91:BH116)),  0)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10" t="s">
        <v>55</v>
      </c>
      <c r="F39" s="121">
        <f>ROUND((SUM(BI91:BI116)),  0)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23"/>
      <c r="D41" s="124" t="s">
        <v>56</v>
      </c>
      <c r="E41" s="125"/>
      <c r="F41" s="125"/>
      <c r="G41" s="126" t="s">
        <v>57</v>
      </c>
      <c r="H41" s="127" t="s">
        <v>58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hidden="1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hidden="1" customHeight="1">
      <c r="A47" s="32"/>
      <c r="B47" s="33"/>
      <c r="C47" s="20" t="s">
        <v>113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hidden="1" customHeight="1">
      <c r="A50" s="32"/>
      <c r="B50" s="33"/>
      <c r="C50" s="34"/>
      <c r="D50" s="34"/>
      <c r="E50" s="269" t="str">
        <f>E7</f>
        <v>REVITALIZACE ZELENÉ INFRASTRUKTURY NEMOCNICE HAVÍŘOV, p.o. - SO 2 Mobiliář</v>
      </c>
      <c r="F50" s="270"/>
      <c r="G50" s="270"/>
      <c r="H50" s="270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hidden="1" customHeight="1">
      <c r="B51" s="18"/>
      <c r="C51" s="26" t="s">
        <v>109</v>
      </c>
      <c r="D51" s="19"/>
      <c r="E51" s="19"/>
      <c r="F51" s="19"/>
      <c r="G51" s="19"/>
      <c r="H51" s="19"/>
      <c r="I51" s="19"/>
      <c r="J51" s="19"/>
      <c r="K51" s="19"/>
      <c r="L51" s="17"/>
    </row>
    <row r="52" spans="1:47" s="2" customFormat="1" ht="16.5" hidden="1" customHeight="1">
      <c r="A52" s="32"/>
      <c r="B52" s="33"/>
      <c r="C52" s="34"/>
      <c r="D52" s="34"/>
      <c r="E52" s="269" t="s">
        <v>252</v>
      </c>
      <c r="F52" s="271"/>
      <c r="G52" s="271"/>
      <c r="H52" s="271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hidden="1" customHeight="1">
      <c r="A53" s="32"/>
      <c r="B53" s="33"/>
      <c r="C53" s="26" t="s">
        <v>111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hidden="1" customHeight="1">
      <c r="A54" s="32"/>
      <c r="B54" s="33"/>
      <c r="C54" s="34"/>
      <c r="D54" s="34"/>
      <c r="E54" s="218" t="str">
        <f>E11</f>
        <v>R - Vedlejší a ostatní náklady</v>
      </c>
      <c r="F54" s="271"/>
      <c r="G54" s="271"/>
      <c r="H54" s="271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hidden="1" customHeight="1">
      <c r="A56" s="32"/>
      <c r="B56" s="33"/>
      <c r="C56" s="26" t="s">
        <v>22</v>
      </c>
      <c r="D56" s="34"/>
      <c r="E56" s="34"/>
      <c r="F56" s="24" t="str">
        <f>F14</f>
        <v xml:space="preserve"> </v>
      </c>
      <c r="G56" s="34"/>
      <c r="H56" s="34"/>
      <c r="I56" s="26" t="s">
        <v>24</v>
      </c>
      <c r="J56" s="57" t="str">
        <f>IF(J14="","",J14)</f>
        <v>30. 11. 2023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hidden="1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hidden="1" customHeight="1">
      <c r="A58" s="32"/>
      <c r="B58" s="33"/>
      <c r="C58" s="26" t="s">
        <v>28</v>
      </c>
      <c r="D58" s="34"/>
      <c r="E58" s="34"/>
      <c r="F58" s="24" t="str">
        <f>E17</f>
        <v>Nemocnice Havířov, příspěvková organizace</v>
      </c>
      <c r="G58" s="34"/>
      <c r="H58" s="34"/>
      <c r="I58" s="26" t="s">
        <v>36</v>
      </c>
      <c r="J58" s="30" t="str">
        <f>E23</f>
        <v>Ing. Gabriela Pešková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hidden="1" customHeight="1">
      <c r="A59" s="32"/>
      <c r="B59" s="33"/>
      <c r="C59" s="26" t="s">
        <v>34</v>
      </c>
      <c r="D59" s="34"/>
      <c r="E59" s="34"/>
      <c r="F59" s="24" t="str">
        <f>IF(E20="","",E20)</f>
        <v>Vyplň údaj</v>
      </c>
      <c r="G59" s="34"/>
      <c r="H59" s="34"/>
      <c r="I59" s="26" t="s">
        <v>41</v>
      </c>
      <c r="J59" s="30" t="str">
        <f>E26</f>
        <v>Ing. M. Cabáková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hidden="1" customHeight="1">
      <c r="A61" s="32"/>
      <c r="B61" s="33"/>
      <c r="C61" s="134" t="s">
        <v>114</v>
      </c>
      <c r="D61" s="135"/>
      <c r="E61" s="135"/>
      <c r="F61" s="135"/>
      <c r="G61" s="135"/>
      <c r="H61" s="135"/>
      <c r="I61" s="135"/>
      <c r="J61" s="136" t="s">
        <v>115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hidden="1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hidden="1" customHeight="1">
      <c r="A63" s="32"/>
      <c r="B63" s="33"/>
      <c r="C63" s="137" t="s">
        <v>78</v>
      </c>
      <c r="D63" s="34"/>
      <c r="E63" s="34"/>
      <c r="F63" s="34"/>
      <c r="G63" s="34"/>
      <c r="H63" s="34"/>
      <c r="I63" s="34"/>
      <c r="J63" s="75">
        <f>J91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4" t="s">
        <v>116</v>
      </c>
    </row>
    <row r="64" spans="1:47" s="9" customFormat="1" ht="25" hidden="1" customHeight="1">
      <c r="B64" s="138"/>
      <c r="C64" s="139"/>
      <c r="D64" s="140" t="s">
        <v>254</v>
      </c>
      <c r="E64" s="141"/>
      <c r="F64" s="141"/>
      <c r="G64" s="141"/>
      <c r="H64" s="141"/>
      <c r="I64" s="141"/>
      <c r="J64" s="142">
        <f>J92</f>
        <v>0</v>
      </c>
      <c r="K64" s="139"/>
      <c r="L64" s="143"/>
    </row>
    <row r="65" spans="1:31" s="10" customFormat="1" ht="19.899999999999999" hidden="1" customHeight="1">
      <c r="B65" s="144"/>
      <c r="C65" s="95"/>
      <c r="D65" s="145" t="s">
        <v>255</v>
      </c>
      <c r="E65" s="146"/>
      <c r="F65" s="146"/>
      <c r="G65" s="146"/>
      <c r="H65" s="146"/>
      <c r="I65" s="146"/>
      <c r="J65" s="147">
        <f>J93</f>
        <v>0</v>
      </c>
      <c r="K65" s="95"/>
      <c r="L65" s="148"/>
    </row>
    <row r="66" spans="1:31" s="10" customFormat="1" ht="19.899999999999999" hidden="1" customHeight="1">
      <c r="B66" s="144"/>
      <c r="C66" s="95"/>
      <c r="D66" s="145" t="s">
        <v>256</v>
      </c>
      <c r="E66" s="146"/>
      <c r="F66" s="146"/>
      <c r="G66" s="146"/>
      <c r="H66" s="146"/>
      <c r="I66" s="146"/>
      <c r="J66" s="147">
        <f>J97</f>
        <v>0</v>
      </c>
      <c r="K66" s="95"/>
      <c r="L66" s="148"/>
    </row>
    <row r="67" spans="1:31" s="10" customFormat="1" ht="19.899999999999999" hidden="1" customHeight="1">
      <c r="B67" s="144"/>
      <c r="C67" s="95"/>
      <c r="D67" s="145" t="s">
        <v>257</v>
      </c>
      <c r="E67" s="146"/>
      <c r="F67" s="146"/>
      <c r="G67" s="146"/>
      <c r="H67" s="146"/>
      <c r="I67" s="146"/>
      <c r="J67" s="147">
        <f>J101</f>
        <v>0</v>
      </c>
      <c r="K67" s="95"/>
      <c r="L67" s="148"/>
    </row>
    <row r="68" spans="1:31" s="10" customFormat="1" ht="19.899999999999999" hidden="1" customHeight="1">
      <c r="B68" s="144"/>
      <c r="C68" s="95"/>
      <c r="D68" s="145" t="s">
        <v>258</v>
      </c>
      <c r="E68" s="146"/>
      <c r="F68" s="146"/>
      <c r="G68" s="146"/>
      <c r="H68" s="146"/>
      <c r="I68" s="146"/>
      <c r="J68" s="147">
        <f>J108</f>
        <v>0</v>
      </c>
      <c r="K68" s="95"/>
      <c r="L68" s="148"/>
    </row>
    <row r="69" spans="1:31" s="10" customFormat="1" ht="19.899999999999999" hidden="1" customHeight="1">
      <c r="B69" s="144"/>
      <c r="C69" s="95"/>
      <c r="D69" s="145" t="s">
        <v>259</v>
      </c>
      <c r="E69" s="146"/>
      <c r="F69" s="146"/>
      <c r="G69" s="146"/>
      <c r="H69" s="146"/>
      <c r="I69" s="146"/>
      <c r="J69" s="147">
        <f>J113</f>
        <v>0</v>
      </c>
      <c r="K69" s="95"/>
      <c r="L69" s="148"/>
    </row>
    <row r="70" spans="1:31" s="2" customFormat="1" ht="21.75" hidden="1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7" hidden="1" customHeight="1">
      <c r="A71" s="32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ht="10" hidden="1"/>
    <row r="73" spans="1:31" ht="10" hidden="1"/>
    <row r="74" spans="1:31" ht="10" hidden="1"/>
    <row r="75" spans="1:31" s="2" customFormat="1" ht="7" customHeight="1">
      <c r="A75" s="32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5" customHeight="1">
      <c r="A76" s="32"/>
      <c r="B76" s="33"/>
      <c r="C76" s="20" t="s">
        <v>119</v>
      </c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7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6" t="s">
        <v>16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6.25" customHeight="1">
      <c r="A79" s="32"/>
      <c r="B79" s="33"/>
      <c r="C79" s="34"/>
      <c r="D79" s="34"/>
      <c r="E79" s="269" t="str">
        <f>E7</f>
        <v>REVITALIZACE ZELENÉ INFRASTRUKTURY NEMOCNICE HAVÍŘOV, p.o. - SO 2 Mobiliář</v>
      </c>
      <c r="F79" s="270"/>
      <c r="G79" s="270"/>
      <c r="H79" s="270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" customFormat="1" ht="12" customHeight="1">
      <c r="B80" s="18"/>
      <c r="C80" s="26" t="s">
        <v>109</v>
      </c>
      <c r="D80" s="19"/>
      <c r="E80" s="19"/>
      <c r="F80" s="19"/>
      <c r="G80" s="19"/>
      <c r="H80" s="19"/>
      <c r="I80" s="19"/>
      <c r="J80" s="19"/>
      <c r="K80" s="19"/>
      <c r="L80" s="17"/>
    </row>
    <row r="81" spans="1:65" s="2" customFormat="1" ht="16.5" customHeight="1">
      <c r="A81" s="32"/>
      <c r="B81" s="33"/>
      <c r="C81" s="34"/>
      <c r="D81" s="34"/>
      <c r="E81" s="269" t="s">
        <v>252</v>
      </c>
      <c r="F81" s="271"/>
      <c r="G81" s="271"/>
      <c r="H81" s="271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6" t="s">
        <v>111</v>
      </c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218" t="str">
        <f>E11</f>
        <v>R - Vedlejší a ostatní náklady</v>
      </c>
      <c r="F83" s="271"/>
      <c r="G83" s="271"/>
      <c r="H83" s="271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7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2" customHeight="1">
      <c r="A85" s="32"/>
      <c r="B85" s="33"/>
      <c r="C85" s="26" t="s">
        <v>22</v>
      </c>
      <c r="D85" s="34"/>
      <c r="E85" s="34"/>
      <c r="F85" s="24" t="str">
        <f>F14</f>
        <v xml:space="preserve"> </v>
      </c>
      <c r="G85" s="34"/>
      <c r="H85" s="34"/>
      <c r="I85" s="26" t="s">
        <v>24</v>
      </c>
      <c r="J85" s="57" t="str">
        <f>IF(J14="","",J14)</f>
        <v>30. 11. 2023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7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25.65" customHeight="1">
      <c r="A87" s="32"/>
      <c r="B87" s="33"/>
      <c r="C87" s="26" t="s">
        <v>28</v>
      </c>
      <c r="D87" s="34"/>
      <c r="E87" s="34"/>
      <c r="F87" s="24" t="str">
        <f>E17</f>
        <v>Nemocnice Havířov, příspěvková organizace</v>
      </c>
      <c r="G87" s="34"/>
      <c r="H87" s="34"/>
      <c r="I87" s="26" t="s">
        <v>36</v>
      </c>
      <c r="J87" s="30" t="str">
        <f>E23</f>
        <v>Ing. Gabriela Pešková</v>
      </c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15" customHeight="1">
      <c r="A88" s="32"/>
      <c r="B88" s="33"/>
      <c r="C88" s="26" t="s">
        <v>34</v>
      </c>
      <c r="D88" s="34"/>
      <c r="E88" s="34"/>
      <c r="F88" s="24" t="str">
        <f>IF(E20="","",E20)</f>
        <v>Vyplň údaj</v>
      </c>
      <c r="G88" s="34"/>
      <c r="H88" s="34"/>
      <c r="I88" s="26" t="s">
        <v>41</v>
      </c>
      <c r="J88" s="30" t="str">
        <f>E26</f>
        <v>Ing. M. Cabáková</v>
      </c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0.25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111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11" customFormat="1" ht="29.25" customHeight="1">
      <c r="A90" s="149"/>
      <c r="B90" s="150"/>
      <c r="C90" s="151" t="s">
        <v>120</v>
      </c>
      <c r="D90" s="152" t="s">
        <v>65</v>
      </c>
      <c r="E90" s="152" t="s">
        <v>61</v>
      </c>
      <c r="F90" s="152" t="s">
        <v>62</v>
      </c>
      <c r="G90" s="152" t="s">
        <v>121</v>
      </c>
      <c r="H90" s="152" t="s">
        <v>122</v>
      </c>
      <c r="I90" s="152" t="s">
        <v>123</v>
      </c>
      <c r="J90" s="153" t="s">
        <v>115</v>
      </c>
      <c r="K90" s="154" t="s">
        <v>124</v>
      </c>
      <c r="L90" s="155"/>
      <c r="M90" s="66" t="s">
        <v>33</v>
      </c>
      <c r="N90" s="67" t="s">
        <v>50</v>
      </c>
      <c r="O90" s="67" t="s">
        <v>125</v>
      </c>
      <c r="P90" s="67" t="s">
        <v>126</v>
      </c>
      <c r="Q90" s="67" t="s">
        <v>127</v>
      </c>
      <c r="R90" s="67" t="s">
        <v>128</v>
      </c>
      <c r="S90" s="67" t="s">
        <v>129</v>
      </c>
      <c r="T90" s="68" t="s">
        <v>130</v>
      </c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</row>
    <row r="91" spans="1:65" s="2" customFormat="1" ht="22.75" customHeight="1">
      <c r="A91" s="32"/>
      <c r="B91" s="33"/>
      <c r="C91" s="73" t="s">
        <v>131</v>
      </c>
      <c r="D91" s="34"/>
      <c r="E91" s="34"/>
      <c r="F91" s="34"/>
      <c r="G91" s="34"/>
      <c r="H91" s="34"/>
      <c r="I91" s="34"/>
      <c r="J91" s="156">
        <f>BK91</f>
        <v>0</v>
      </c>
      <c r="K91" s="34"/>
      <c r="L91" s="37"/>
      <c r="M91" s="69"/>
      <c r="N91" s="157"/>
      <c r="O91" s="70"/>
      <c r="P91" s="158">
        <f>P92</f>
        <v>0</v>
      </c>
      <c r="Q91" s="70"/>
      <c r="R91" s="158">
        <f>R92</f>
        <v>0</v>
      </c>
      <c r="S91" s="70"/>
      <c r="T91" s="159">
        <f>T92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4" t="s">
        <v>79</v>
      </c>
      <c r="AU91" s="14" t="s">
        <v>116</v>
      </c>
      <c r="BK91" s="160">
        <f>BK92</f>
        <v>0</v>
      </c>
    </row>
    <row r="92" spans="1:65" s="12" customFormat="1" ht="25.9" customHeight="1">
      <c r="B92" s="161"/>
      <c r="C92" s="162"/>
      <c r="D92" s="163" t="s">
        <v>79</v>
      </c>
      <c r="E92" s="164" t="s">
        <v>260</v>
      </c>
      <c r="F92" s="164" t="s">
        <v>261</v>
      </c>
      <c r="G92" s="162"/>
      <c r="H92" s="162"/>
      <c r="I92" s="165"/>
      <c r="J92" s="166">
        <f>BK92</f>
        <v>0</v>
      </c>
      <c r="K92" s="162"/>
      <c r="L92" s="167"/>
      <c r="M92" s="168"/>
      <c r="N92" s="169"/>
      <c r="O92" s="169"/>
      <c r="P92" s="170">
        <f>P93+P97+P101+P108+P113</f>
        <v>0</v>
      </c>
      <c r="Q92" s="169"/>
      <c r="R92" s="170">
        <f>R93+R97+R101+R108+R113</f>
        <v>0</v>
      </c>
      <c r="S92" s="169"/>
      <c r="T92" s="171">
        <f>T93+T97+T101+T108+T113</f>
        <v>0</v>
      </c>
      <c r="AR92" s="172" t="s">
        <v>155</v>
      </c>
      <c r="AT92" s="173" t="s">
        <v>79</v>
      </c>
      <c r="AU92" s="173" t="s">
        <v>80</v>
      </c>
      <c r="AY92" s="172" t="s">
        <v>134</v>
      </c>
      <c r="BK92" s="174">
        <f>BK93+BK97+BK101+BK108+BK113</f>
        <v>0</v>
      </c>
    </row>
    <row r="93" spans="1:65" s="12" customFormat="1" ht="22.75" customHeight="1">
      <c r="B93" s="161"/>
      <c r="C93" s="162"/>
      <c r="D93" s="163" t="s">
        <v>79</v>
      </c>
      <c r="E93" s="175" t="s">
        <v>262</v>
      </c>
      <c r="F93" s="175" t="s">
        <v>263</v>
      </c>
      <c r="G93" s="162"/>
      <c r="H93" s="162"/>
      <c r="I93" s="165"/>
      <c r="J93" s="176">
        <f>BK93</f>
        <v>0</v>
      </c>
      <c r="K93" s="162"/>
      <c r="L93" s="167"/>
      <c r="M93" s="168"/>
      <c r="N93" s="169"/>
      <c r="O93" s="169"/>
      <c r="P93" s="170">
        <f>SUM(P94:P96)</f>
        <v>0</v>
      </c>
      <c r="Q93" s="169"/>
      <c r="R93" s="170">
        <f>SUM(R94:R96)</f>
        <v>0</v>
      </c>
      <c r="S93" s="169"/>
      <c r="T93" s="171">
        <f>SUM(T94:T96)</f>
        <v>0</v>
      </c>
      <c r="AR93" s="172" t="s">
        <v>155</v>
      </c>
      <c r="AT93" s="173" t="s">
        <v>79</v>
      </c>
      <c r="AU93" s="173" t="s">
        <v>40</v>
      </c>
      <c r="AY93" s="172" t="s">
        <v>134</v>
      </c>
      <c r="BK93" s="174">
        <f>SUM(BK94:BK96)</f>
        <v>0</v>
      </c>
    </row>
    <row r="94" spans="1:65" s="2" customFormat="1" ht="16.5" customHeight="1">
      <c r="A94" s="32"/>
      <c r="B94" s="33"/>
      <c r="C94" s="192" t="s">
        <v>40</v>
      </c>
      <c r="D94" s="192" t="s">
        <v>144</v>
      </c>
      <c r="E94" s="193" t="s">
        <v>264</v>
      </c>
      <c r="F94" s="194" t="s">
        <v>263</v>
      </c>
      <c r="G94" s="195" t="s">
        <v>265</v>
      </c>
      <c r="H94" s="196">
        <v>1</v>
      </c>
      <c r="I94" s="197"/>
      <c r="J94" s="198">
        <f>ROUND(I94*H94,2)</f>
        <v>0</v>
      </c>
      <c r="K94" s="199"/>
      <c r="L94" s="37"/>
      <c r="M94" s="200" t="s">
        <v>33</v>
      </c>
      <c r="N94" s="201" t="s">
        <v>51</v>
      </c>
      <c r="O94" s="62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0" t="s">
        <v>266</v>
      </c>
      <c r="AT94" s="190" t="s">
        <v>144</v>
      </c>
      <c r="AU94" s="190" t="s">
        <v>21</v>
      </c>
      <c r="AY94" s="14" t="s">
        <v>134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4" t="s">
        <v>40</v>
      </c>
      <c r="BK94" s="191">
        <f>ROUND(I94*H94,2)</f>
        <v>0</v>
      </c>
      <c r="BL94" s="14" t="s">
        <v>266</v>
      </c>
      <c r="BM94" s="190" t="s">
        <v>267</v>
      </c>
    </row>
    <row r="95" spans="1:65" s="2" customFormat="1" ht="10">
      <c r="A95" s="32"/>
      <c r="B95" s="33"/>
      <c r="C95" s="34"/>
      <c r="D95" s="207" t="s">
        <v>268</v>
      </c>
      <c r="E95" s="34"/>
      <c r="F95" s="208" t="s">
        <v>269</v>
      </c>
      <c r="G95" s="34"/>
      <c r="H95" s="34"/>
      <c r="I95" s="209"/>
      <c r="J95" s="34"/>
      <c r="K95" s="34"/>
      <c r="L95" s="37"/>
      <c r="M95" s="210"/>
      <c r="N95" s="211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4" t="s">
        <v>268</v>
      </c>
      <c r="AU95" s="14" t="s">
        <v>21</v>
      </c>
    </row>
    <row r="96" spans="1:65" s="2" customFormat="1" ht="54">
      <c r="A96" s="32"/>
      <c r="B96" s="33"/>
      <c r="C96" s="34"/>
      <c r="D96" s="212" t="s">
        <v>270</v>
      </c>
      <c r="E96" s="34"/>
      <c r="F96" s="213" t="s">
        <v>271</v>
      </c>
      <c r="G96" s="34"/>
      <c r="H96" s="34"/>
      <c r="I96" s="209"/>
      <c r="J96" s="34"/>
      <c r="K96" s="34"/>
      <c r="L96" s="37"/>
      <c r="M96" s="210"/>
      <c r="N96" s="211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4" t="s">
        <v>270</v>
      </c>
      <c r="AU96" s="14" t="s">
        <v>21</v>
      </c>
    </row>
    <row r="97" spans="1:65" s="12" customFormat="1" ht="22.75" customHeight="1">
      <c r="B97" s="161"/>
      <c r="C97" s="162"/>
      <c r="D97" s="163" t="s">
        <v>79</v>
      </c>
      <c r="E97" s="175" t="s">
        <v>272</v>
      </c>
      <c r="F97" s="175" t="s">
        <v>273</v>
      </c>
      <c r="G97" s="162"/>
      <c r="H97" s="162"/>
      <c r="I97" s="165"/>
      <c r="J97" s="176">
        <f>BK97</f>
        <v>0</v>
      </c>
      <c r="K97" s="162"/>
      <c r="L97" s="167"/>
      <c r="M97" s="168"/>
      <c r="N97" s="169"/>
      <c r="O97" s="169"/>
      <c r="P97" s="170">
        <f>SUM(P98:P100)</f>
        <v>0</v>
      </c>
      <c r="Q97" s="169"/>
      <c r="R97" s="170">
        <f>SUM(R98:R100)</f>
        <v>0</v>
      </c>
      <c r="S97" s="169"/>
      <c r="T97" s="171">
        <f>SUM(T98:T100)</f>
        <v>0</v>
      </c>
      <c r="AR97" s="172" t="s">
        <v>155</v>
      </c>
      <c r="AT97" s="173" t="s">
        <v>79</v>
      </c>
      <c r="AU97" s="173" t="s">
        <v>40</v>
      </c>
      <c r="AY97" s="172" t="s">
        <v>134</v>
      </c>
      <c r="BK97" s="174">
        <f>SUM(BK98:BK100)</f>
        <v>0</v>
      </c>
    </row>
    <row r="98" spans="1:65" s="2" customFormat="1" ht="16.5" customHeight="1">
      <c r="A98" s="32"/>
      <c r="B98" s="33"/>
      <c r="C98" s="192" t="s">
        <v>21</v>
      </c>
      <c r="D98" s="192" t="s">
        <v>144</v>
      </c>
      <c r="E98" s="193" t="s">
        <v>274</v>
      </c>
      <c r="F98" s="194" t="s">
        <v>273</v>
      </c>
      <c r="G98" s="195" t="s">
        <v>265</v>
      </c>
      <c r="H98" s="196">
        <v>1</v>
      </c>
      <c r="I98" s="197"/>
      <c r="J98" s="198">
        <f>ROUND(I98*H98,2)</f>
        <v>0</v>
      </c>
      <c r="K98" s="199"/>
      <c r="L98" s="37"/>
      <c r="M98" s="200" t="s">
        <v>33</v>
      </c>
      <c r="N98" s="201" t="s">
        <v>51</v>
      </c>
      <c r="O98" s="62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0" t="s">
        <v>266</v>
      </c>
      <c r="AT98" s="190" t="s">
        <v>144</v>
      </c>
      <c r="AU98" s="190" t="s">
        <v>21</v>
      </c>
      <c r="AY98" s="14" t="s">
        <v>134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4" t="s">
        <v>40</v>
      </c>
      <c r="BK98" s="191">
        <f>ROUND(I98*H98,2)</f>
        <v>0</v>
      </c>
      <c r="BL98" s="14" t="s">
        <v>266</v>
      </c>
      <c r="BM98" s="190" t="s">
        <v>275</v>
      </c>
    </row>
    <row r="99" spans="1:65" s="2" customFormat="1" ht="10">
      <c r="A99" s="32"/>
      <c r="B99" s="33"/>
      <c r="C99" s="34"/>
      <c r="D99" s="207" t="s">
        <v>268</v>
      </c>
      <c r="E99" s="34"/>
      <c r="F99" s="208" t="s">
        <v>276</v>
      </c>
      <c r="G99" s="34"/>
      <c r="H99" s="34"/>
      <c r="I99" s="209"/>
      <c r="J99" s="34"/>
      <c r="K99" s="34"/>
      <c r="L99" s="37"/>
      <c r="M99" s="210"/>
      <c r="N99" s="211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4" t="s">
        <v>268</v>
      </c>
      <c r="AU99" s="14" t="s">
        <v>21</v>
      </c>
    </row>
    <row r="100" spans="1:65" s="2" customFormat="1" ht="117">
      <c r="A100" s="32"/>
      <c r="B100" s="33"/>
      <c r="C100" s="34"/>
      <c r="D100" s="212" t="s">
        <v>270</v>
      </c>
      <c r="E100" s="34"/>
      <c r="F100" s="213" t="s">
        <v>277</v>
      </c>
      <c r="G100" s="34"/>
      <c r="H100" s="34"/>
      <c r="I100" s="209"/>
      <c r="J100" s="34"/>
      <c r="K100" s="34"/>
      <c r="L100" s="37"/>
      <c r="M100" s="210"/>
      <c r="N100" s="211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4" t="s">
        <v>270</v>
      </c>
      <c r="AU100" s="14" t="s">
        <v>21</v>
      </c>
    </row>
    <row r="101" spans="1:65" s="12" customFormat="1" ht="22.75" customHeight="1">
      <c r="B101" s="161"/>
      <c r="C101" s="162"/>
      <c r="D101" s="163" t="s">
        <v>79</v>
      </c>
      <c r="E101" s="175" t="s">
        <v>278</v>
      </c>
      <c r="F101" s="175" t="s">
        <v>279</v>
      </c>
      <c r="G101" s="162"/>
      <c r="H101" s="162"/>
      <c r="I101" s="165"/>
      <c r="J101" s="176">
        <f>BK101</f>
        <v>0</v>
      </c>
      <c r="K101" s="162"/>
      <c r="L101" s="167"/>
      <c r="M101" s="168"/>
      <c r="N101" s="169"/>
      <c r="O101" s="169"/>
      <c r="P101" s="170">
        <f>SUM(P102:P107)</f>
        <v>0</v>
      </c>
      <c r="Q101" s="169"/>
      <c r="R101" s="170">
        <f>SUM(R102:R107)</f>
        <v>0</v>
      </c>
      <c r="S101" s="169"/>
      <c r="T101" s="171">
        <f>SUM(T102:T107)</f>
        <v>0</v>
      </c>
      <c r="AR101" s="172" t="s">
        <v>155</v>
      </c>
      <c r="AT101" s="173" t="s">
        <v>79</v>
      </c>
      <c r="AU101" s="173" t="s">
        <v>40</v>
      </c>
      <c r="AY101" s="172" t="s">
        <v>134</v>
      </c>
      <c r="BK101" s="174">
        <f>SUM(BK102:BK107)</f>
        <v>0</v>
      </c>
    </row>
    <row r="102" spans="1:65" s="2" customFormat="1" ht="16.5" customHeight="1">
      <c r="A102" s="32"/>
      <c r="B102" s="33"/>
      <c r="C102" s="192" t="s">
        <v>148</v>
      </c>
      <c r="D102" s="192" t="s">
        <v>144</v>
      </c>
      <c r="E102" s="193" t="s">
        <v>280</v>
      </c>
      <c r="F102" s="194" t="s">
        <v>279</v>
      </c>
      <c r="G102" s="195" t="s">
        <v>281</v>
      </c>
      <c r="H102" s="214"/>
      <c r="I102" s="197"/>
      <c r="J102" s="198">
        <f>ROUND(I102*H102,2)</f>
        <v>0</v>
      </c>
      <c r="K102" s="199"/>
      <c r="L102" s="37"/>
      <c r="M102" s="200" t="s">
        <v>33</v>
      </c>
      <c r="N102" s="201" t="s">
        <v>51</v>
      </c>
      <c r="O102" s="62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0" t="s">
        <v>266</v>
      </c>
      <c r="AT102" s="190" t="s">
        <v>144</v>
      </c>
      <c r="AU102" s="190" t="s">
        <v>21</v>
      </c>
      <c r="AY102" s="14" t="s">
        <v>134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4" t="s">
        <v>40</v>
      </c>
      <c r="BK102" s="191">
        <f>ROUND(I102*H102,2)</f>
        <v>0</v>
      </c>
      <c r="BL102" s="14" t="s">
        <v>266</v>
      </c>
      <c r="BM102" s="190" t="s">
        <v>282</v>
      </c>
    </row>
    <row r="103" spans="1:65" s="2" customFormat="1" ht="10">
      <c r="A103" s="32"/>
      <c r="B103" s="33"/>
      <c r="C103" s="34"/>
      <c r="D103" s="207" t="s">
        <v>268</v>
      </c>
      <c r="E103" s="34"/>
      <c r="F103" s="208" t="s">
        <v>283</v>
      </c>
      <c r="G103" s="34"/>
      <c r="H103" s="34"/>
      <c r="I103" s="209"/>
      <c r="J103" s="34"/>
      <c r="K103" s="34"/>
      <c r="L103" s="37"/>
      <c r="M103" s="210"/>
      <c r="N103" s="211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4" t="s">
        <v>268</v>
      </c>
      <c r="AU103" s="14" t="s">
        <v>21</v>
      </c>
    </row>
    <row r="104" spans="1:65" s="2" customFormat="1" ht="153">
      <c r="A104" s="32"/>
      <c r="B104" s="33"/>
      <c r="C104" s="34"/>
      <c r="D104" s="212" t="s">
        <v>270</v>
      </c>
      <c r="E104" s="34"/>
      <c r="F104" s="213" t="s">
        <v>284</v>
      </c>
      <c r="G104" s="34"/>
      <c r="H104" s="34"/>
      <c r="I104" s="209"/>
      <c r="J104" s="34"/>
      <c r="K104" s="34"/>
      <c r="L104" s="37"/>
      <c r="M104" s="210"/>
      <c r="N104" s="211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4" t="s">
        <v>270</v>
      </c>
      <c r="AU104" s="14" t="s">
        <v>21</v>
      </c>
    </row>
    <row r="105" spans="1:65" s="2" customFormat="1" ht="16.5" customHeight="1">
      <c r="A105" s="32"/>
      <c r="B105" s="33"/>
      <c r="C105" s="192" t="s">
        <v>142</v>
      </c>
      <c r="D105" s="192" t="s">
        <v>144</v>
      </c>
      <c r="E105" s="193" t="s">
        <v>285</v>
      </c>
      <c r="F105" s="194" t="s">
        <v>286</v>
      </c>
      <c r="G105" s="195" t="s">
        <v>265</v>
      </c>
      <c r="H105" s="196">
        <v>1</v>
      </c>
      <c r="I105" s="197"/>
      <c r="J105" s="198">
        <f>ROUND(I105*H105,2)</f>
        <v>0</v>
      </c>
      <c r="K105" s="199"/>
      <c r="L105" s="37"/>
      <c r="M105" s="200" t="s">
        <v>33</v>
      </c>
      <c r="N105" s="201" t="s">
        <v>51</v>
      </c>
      <c r="O105" s="62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0" t="s">
        <v>266</v>
      </c>
      <c r="AT105" s="190" t="s">
        <v>144</v>
      </c>
      <c r="AU105" s="190" t="s">
        <v>21</v>
      </c>
      <c r="AY105" s="14" t="s">
        <v>134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4" t="s">
        <v>40</v>
      </c>
      <c r="BK105" s="191">
        <f>ROUND(I105*H105,2)</f>
        <v>0</v>
      </c>
      <c r="BL105" s="14" t="s">
        <v>266</v>
      </c>
      <c r="BM105" s="190" t="s">
        <v>287</v>
      </c>
    </row>
    <row r="106" spans="1:65" s="2" customFormat="1" ht="10">
      <c r="A106" s="32"/>
      <c r="B106" s="33"/>
      <c r="C106" s="34"/>
      <c r="D106" s="207" t="s">
        <v>268</v>
      </c>
      <c r="E106" s="34"/>
      <c r="F106" s="208" t="s">
        <v>288</v>
      </c>
      <c r="G106" s="34"/>
      <c r="H106" s="34"/>
      <c r="I106" s="209"/>
      <c r="J106" s="34"/>
      <c r="K106" s="34"/>
      <c r="L106" s="37"/>
      <c r="M106" s="210"/>
      <c r="N106" s="211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4" t="s">
        <v>268</v>
      </c>
      <c r="AU106" s="14" t="s">
        <v>21</v>
      </c>
    </row>
    <row r="107" spans="1:65" s="2" customFormat="1" ht="45">
      <c r="A107" s="32"/>
      <c r="B107" s="33"/>
      <c r="C107" s="34"/>
      <c r="D107" s="212" t="s">
        <v>270</v>
      </c>
      <c r="E107" s="34"/>
      <c r="F107" s="213" t="s">
        <v>289</v>
      </c>
      <c r="G107" s="34"/>
      <c r="H107" s="34"/>
      <c r="I107" s="209"/>
      <c r="J107" s="34"/>
      <c r="K107" s="34"/>
      <c r="L107" s="37"/>
      <c r="M107" s="210"/>
      <c r="N107" s="211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4" t="s">
        <v>270</v>
      </c>
      <c r="AU107" s="14" t="s">
        <v>21</v>
      </c>
    </row>
    <row r="108" spans="1:65" s="12" customFormat="1" ht="22.75" customHeight="1">
      <c r="B108" s="161"/>
      <c r="C108" s="162"/>
      <c r="D108" s="163" t="s">
        <v>79</v>
      </c>
      <c r="E108" s="175" t="s">
        <v>290</v>
      </c>
      <c r="F108" s="175" t="s">
        <v>291</v>
      </c>
      <c r="G108" s="162"/>
      <c r="H108" s="162"/>
      <c r="I108" s="165"/>
      <c r="J108" s="176">
        <f>BK108</f>
        <v>0</v>
      </c>
      <c r="K108" s="162"/>
      <c r="L108" s="167"/>
      <c r="M108" s="168"/>
      <c r="N108" s="169"/>
      <c r="O108" s="169"/>
      <c r="P108" s="170">
        <f>SUM(P109:P112)</f>
        <v>0</v>
      </c>
      <c r="Q108" s="169"/>
      <c r="R108" s="170">
        <f>SUM(R109:R112)</f>
        <v>0</v>
      </c>
      <c r="S108" s="169"/>
      <c r="T108" s="171">
        <f>SUM(T109:T112)</f>
        <v>0</v>
      </c>
      <c r="AR108" s="172" t="s">
        <v>155</v>
      </c>
      <c r="AT108" s="173" t="s">
        <v>79</v>
      </c>
      <c r="AU108" s="173" t="s">
        <v>40</v>
      </c>
      <c r="AY108" s="172" t="s">
        <v>134</v>
      </c>
      <c r="BK108" s="174">
        <f>SUM(BK109:BK112)</f>
        <v>0</v>
      </c>
    </row>
    <row r="109" spans="1:65" s="2" customFormat="1" ht="16.5" customHeight="1">
      <c r="A109" s="32"/>
      <c r="B109" s="33"/>
      <c r="C109" s="192" t="s">
        <v>155</v>
      </c>
      <c r="D109" s="192" t="s">
        <v>144</v>
      </c>
      <c r="E109" s="193" t="s">
        <v>292</v>
      </c>
      <c r="F109" s="194" t="s">
        <v>291</v>
      </c>
      <c r="G109" s="195" t="s">
        <v>281</v>
      </c>
      <c r="H109" s="214"/>
      <c r="I109" s="197"/>
      <c r="J109" s="198">
        <f>ROUND(I109*H109,2)</f>
        <v>0</v>
      </c>
      <c r="K109" s="199"/>
      <c r="L109" s="37"/>
      <c r="M109" s="200" t="s">
        <v>33</v>
      </c>
      <c r="N109" s="201" t="s">
        <v>51</v>
      </c>
      <c r="O109" s="62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0" t="s">
        <v>266</v>
      </c>
      <c r="AT109" s="190" t="s">
        <v>144</v>
      </c>
      <c r="AU109" s="190" t="s">
        <v>21</v>
      </c>
      <c r="AY109" s="14" t="s">
        <v>134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4" t="s">
        <v>40</v>
      </c>
      <c r="BK109" s="191">
        <f>ROUND(I109*H109,2)</f>
        <v>0</v>
      </c>
      <c r="BL109" s="14" t="s">
        <v>266</v>
      </c>
      <c r="BM109" s="190" t="s">
        <v>293</v>
      </c>
    </row>
    <row r="110" spans="1:65" s="2" customFormat="1" ht="10">
      <c r="A110" s="32"/>
      <c r="B110" s="33"/>
      <c r="C110" s="34"/>
      <c r="D110" s="207" t="s">
        <v>268</v>
      </c>
      <c r="E110" s="34"/>
      <c r="F110" s="208" t="s">
        <v>294</v>
      </c>
      <c r="G110" s="34"/>
      <c r="H110" s="34"/>
      <c r="I110" s="209"/>
      <c r="J110" s="34"/>
      <c r="K110" s="34"/>
      <c r="L110" s="37"/>
      <c r="M110" s="210"/>
      <c r="N110" s="211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4" t="s">
        <v>268</v>
      </c>
      <c r="AU110" s="14" t="s">
        <v>21</v>
      </c>
    </row>
    <row r="111" spans="1:65" s="2" customFormat="1" ht="16.5" customHeight="1">
      <c r="A111" s="32"/>
      <c r="B111" s="33"/>
      <c r="C111" s="192" t="s">
        <v>158</v>
      </c>
      <c r="D111" s="192" t="s">
        <v>144</v>
      </c>
      <c r="E111" s="193" t="s">
        <v>295</v>
      </c>
      <c r="F111" s="194" t="s">
        <v>296</v>
      </c>
      <c r="G111" s="195" t="s">
        <v>281</v>
      </c>
      <c r="H111" s="214"/>
      <c r="I111" s="197"/>
      <c r="J111" s="198">
        <f>ROUND(I111*H111,2)</f>
        <v>0</v>
      </c>
      <c r="K111" s="199"/>
      <c r="L111" s="37"/>
      <c r="M111" s="200" t="s">
        <v>33</v>
      </c>
      <c r="N111" s="201" t="s">
        <v>51</v>
      </c>
      <c r="O111" s="62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0" t="s">
        <v>266</v>
      </c>
      <c r="AT111" s="190" t="s">
        <v>144</v>
      </c>
      <c r="AU111" s="190" t="s">
        <v>21</v>
      </c>
      <c r="AY111" s="14" t="s">
        <v>134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4" t="s">
        <v>40</v>
      </c>
      <c r="BK111" s="191">
        <f>ROUND(I111*H111,2)</f>
        <v>0</v>
      </c>
      <c r="BL111" s="14" t="s">
        <v>266</v>
      </c>
      <c r="BM111" s="190" t="s">
        <v>297</v>
      </c>
    </row>
    <row r="112" spans="1:65" s="2" customFormat="1" ht="16.5" customHeight="1">
      <c r="A112" s="32"/>
      <c r="B112" s="33"/>
      <c r="C112" s="192" t="s">
        <v>193</v>
      </c>
      <c r="D112" s="192" t="s">
        <v>144</v>
      </c>
      <c r="E112" s="193" t="s">
        <v>298</v>
      </c>
      <c r="F112" s="194" t="s">
        <v>299</v>
      </c>
      <c r="G112" s="195" t="s">
        <v>281</v>
      </c>
      <c r="H112" s="214"/>
      <c r="I112" s="197"/>
      <c r="J112" s="198">
        <f>ROUND(I112*H112,2)</f>
        <v>0</v>
      </c>
      <c r="K112" s="199"/>
      <c r="L112" s="37"/>
      <c r="M112" s="200" t="s">
        <v>33</v>
      </c>
      <c r="N112" s="201" t="s">
        <v>51</v>
      </c>
      <c r="O112" s="62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0" t="s">
        <v>266</v>
      </c>
      <c r="AT112" s="190" t="s">
        <v>144</v>
      </c>
      <c r="AU112" s="190" t="s">
        <v>21</v>
      </c>
      <c r="AY112" s="14" t="s">
        <v>134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4" t="s">
        <v>40</v>
      </c>
      <c r="BK112" s="191">
        <f>ROUND(I112*H112,2)</f>
        <v>0</v>
      </c>
      <c r="BL112" s="14" t="s">
        <v>266</v>
      </c>
      <c r="BM112" s="190" t="s">
        <v>300</v>
      </c>
    </row>
    <row r="113" spans="1:65" s="12" customFormat="1" ht="22.75" customHeight="1">
      <c r="B113" s="161"/>
      <c r="C113" s="162"/>
      <c r="D113" s="163" t="s">
        <v>79</v>
      </c>
      <c r="E113" s="175" t="s">
        <v>301</v>
      </c>
      <c r="F113" s="175" t="s">
        <v>302</v>
      </c>
      <c r="G113" s="162"/>
      <c r="H113" s="162"/>
      <c r="I113" s="165"/>
      <c r="J113" s="176">
        <f>BK113</f>
        <v>0</v>
      </c>
      <c r="K113" s="162"/>
      <c r="L113" s="167"/>
      <c r="M113" s="168"/>
      <c r="N113" s="169"/>
      <c r="O113" s="169"/>
      <c r="P113" s="170">
        <f>SUM(P114:P116)</f>
        <v>0</v>
      </c>
      <c r="Q113" s="169"/>
      <c r="R113" s="170">
        <f>SUM(R114:R116)</f>
        <v>0</v>
      </c>
      <c r="S113" s="169"/>
      <c r="T113" s="171">
        <f>SUM(T114:T116)</f>
        <v>0</v>
      </c>
      <c r="AR113" s="172" t="s">
        <v>155</v>
      </c>
      <c r="AT113" s="173" t="s">
        <v>79</v>
      </c>
      <c r="AU113" s="173" t="s">
        <v>40</v>
      </c>
      <c r="AY113" s="172" t="s">
        <v>134</v>
      </c>
      <c r="BK113" s="174">
        <f>SUM(BK114:BK116)</f>
        <v>0</v>
      </c>
    </row>
    <row r="114" spans="1:65" s="2" customFormat="1" ht="16.5" customHeight="1">
      <c r="A114" s="32"/>
      <c r="B114" s="33"/>
      <c r="C114" s="192" t="s">
        <v>141</v>
      </c>
      <c r="D114" s="192" t="s">
        <v>144</v>
      </c>
      <c r="E114" s="193" t="s">
        <v>303</v>
      </c>
      <c r="F114" s="194" t="s">
        <v>302</v>
      </c>
      <c r="G114" s="195" t="s">
        <v>281</v>
      </c>
      <c r="H114" s="214"/>
      <c r="I114" s="197"/>
      <c r="J114" s="198">
        <f>ROUND(I114*H114,2)</f>
        <v>0</v>
      </c>
      <c r="K114" s="199"/>
      <c r="L114" s="37"/>
      <c r="M114" s="200" t="s">
        <v>33</v>
      </c>
      <c r="N114" s="201" t="s">
        <v>51</v>
      </c>
      <c r="O114" s="62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0" t="s">
        <v>266</v>
      </c>
      <c r="AT114" s="190" t="s">
        <v>144</v>
      </c>
      <c r="AU114" s="190" t="s">
        <v>21</v>
      </c>
      <c r="AY114" s="14" t="s">
        <v>134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4" t="s">
        <v>40</v>
      </c>
      <c r="BK114" s="191">
        <f>ROUND(I114*H114,2)</f>
        <v>0</v>
      </c>
      <c r="BL114" s="14" t="s">
        <v>266</v>
      </c>
      <c r="BM114" s="190" t="s">
        <v>304</v>
      </c>
    </row>
    <row r="115" spans="1:65" s="2" customFormat="1" ht="10">
      <c r="A115" s="32"/>
      <c r="B115" s="33"/>
      <c r="C115" s="34"/>
      <c r="D115" s="207" t="s">
        <v>268</v>
      </c>
      <c r="E115" s="34"/>
      <c r="F115" s="208" t="s">
        <v>305</v>
      </c>
      <c r="G115" s="34"/>
      <c r="H115" s="34"/>
      <c r="I115" s="209"/>
      <c r="J115" s="34"/>
      <c r="K115" s="34"/>
      <c r="L115" s="37"/>
      <c r="M115" s="210"/>
      <c r="N115" s="211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4" t="s">
        <v>268</v>
      </c>
      <c r="AU115" s="14" t="s">
        <v>21</v>
      </c>
    </row>
    <row r="116" spans="1:65" s="2" customFormat="1" ht="27">
      <c r="A116" s="32"/>
      <c r="B116" s="33"/>
      <c r="C116" s="34"/>
      <c r="D116" s="212" t="s">
        <v>270</v>
      </c>
      <c r="E116" s="34"/>
      <c r="F116" s="213" t="s">
        <v>306</v>
      </c>
      <c r="G116" s="34"/>
      <c r="H116" s="34"/>
      <c r="I116" s="209"/>
      <c r="J116" s="34"/>
      <c r="K116" s="34"/>
      <c r="L116" s="37"/>
      <c r="M116" s="215"/>
      <c r="N116" s="216"/>
      <c r="O116" s="204"/>
      <c r="P116" s="204"/>
      <c r="Q116" s="204"/>
      <c r="R116" s="204"/>
      <c r="S116" s="204"/>
      <c r="T116" s="217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4" t="s">
        <v>270</v>
      </c>
      <c r="AU116" s="14" t="s">
        <v>21</v>
      </c>
    </row>
    <row r="117" spans="1:65" s="2" customFormat="1" ht="7" customHeight="1">
      <c r="A117" s="32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7"/>
      <c r="M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</sheetData>
  <sheetProtection algorithmName="SHA-512" hashValue="fLlzMhKrDPSyIQTo1z1K94mBq6gv6StOdqvmn2TC6DAam+WmWVR/EQGjdBnkxg3ICiUipbGqaNpC2rd/NbeZEA==" saltValue="XKG/OdDe8/W56J2MUrn1xjGy3ZWEP/3OajNhviFNMXxJL25xkSdPwi4jil0YRtTDIkEivbQzvjrRchAKwDbf/g==" spinCount="100000" sheet="1" objects="1" scenarios="1" formatColumns="0" formatRows="0" autoFilter="0"/>
  <autoFilter ref="C90:K11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6" r:id="rId4"/>
    <hyperlink ref="F110" r:id="rId5"/>
    <hyperlink ref="F115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I - 2.6.1. Mobiliář s veg...</vt:lpstr>
      <vt:lpstr>J - 2.6.2. Mobiliář se so...</vt:lpstr>
      <vt:lpstr>N - 2.6.3. Mobiliář ostatní</vt:lpstr>
      <vt:lpstr>R - Vedlejší a ostatní ná...</vt:lpstr>
      <vt:lpstr>'I - 2.6.1. Mobiliář s veg...'!Názvy_tisku</vt:lpstr>
      <vt:lpstr>'J - 2.6.2. Mobiliář se so...'!Názvy_tisku</vt:lpstr>
      <vt:lpstr>'N - 2.6.3. Mobiliář ostatní'!Názvy_tisku</vt:lpstr>
      <vt:lpstr>'R - Vedlejší a ostatní ná...'!Názvy_tisku</vt:lpstr>
      <vt:lpstr>'Rekapitulace stavby'!Názvy_tisku</vt:lpstr>
      <vt:lpstr>'I - 2.6.1. Mobiliář s veg...'!Oblast_tisku</vt:lpstr>
      <vt:lpstr>'J - 2.6.2. Mobiliář se so...'!Oblast_tisku</vt:lpstr>
      <vt:lpstr>'N - 2.6.3. Mobiliář ostatní'!Oblast_tisku</vt:lpstr>
      <vt:lpstr>'R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Gabriela Pešková</cp:lastModifiedBy>
  <dcterms:created xsi:type="dcterms:W3CDTF">2025-01-31T07:29:40Z</dcterms:created>
  <dcterms:modified xsi:type="dcterms:W3CDTF">2025-02-03T08:28:21Z</dcterms:modified>
</cp:coreProperties>
</file>